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State IGR\"/>
    </mc:Choice>
  </mc:AlternateContent>
  <xr:revisionPtr revIDLastSave="0" documentId="13_ncr:1_{58557D80-8A6E-4074-8F2D-153862E5A757}" xr6:coauthVersionLast="45" xr6:coauthVersionMax="45" xr10:uidLastSave="{00000000-0000-0000-0000-000000000000}"/>
  <bookViews>
    <workbookView xWindow="-110" yWindow="-110" windowWidth="19420" windowHeight="10420" firstSheet="3" activeTab="5" xr2:uid="{00000000-000D-0000-FFFF-FFFF00000000}"/>
  </bookViews>
  <sheets>
    <sheet name="Q1-Q2 2019 dissagregated" sheetId="15" r:id="rId1"/>
    <sheet name="H1 2019 Total revenue(FAAC+IGR)" sheetId="16" r:id="rId2"/>
    <sheet name="H2 Rank by IGR &amp; total revenue" sheetId="17" r:id="rId3"/>
    <sheet name="2018 dissagregated only" sheetId="13" r:id="rId4"/>
    <sheet name="Q1-Q4 2018 dissagrgated" sheetId="14" r:id="rId5"/>
    <sheet name="2018 total revenue(FACC+IGR)" sheetId="12" r:id="rId6"/>
    <sheet name="States IGR 2008- 2018" sheetId="8" r:id="rId7"/>
    <sheet name="Annual IGR disaggregated 2017" sheetId="5" r:id="rId8"/>
    <sheet name="Annual IGR disagregated 2016" sheetId="6" r:id="rId9"/>
  </sheets>
  <externalReferences>
    <externalReference r:id="rId10"/>
  </externalReferenc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4" l="1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I36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7" i="13"/>
  <c r="I38" i="13"/>
  <c r="I39" i="13"/>
  <c r="I40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D43" i="14"/>
  <c r="D41" i="14"/>
  <c r="E41" i="14"/>
  <c r="E43" i="14" s="1"/>
  <c r="F41" i="14"/>
  <c r="F43" i="14" s="1"/>
  <c r="G9" i="15" l="1"/>
  <c r="I9" i="15" s="1"/>
  <c r="J9" i="15" l="1"/>
  <c r="B3" i="17" l="1"/>
  <c r="B42" i="16" l="1"/>
  <c r="B44" i="16" s="1"/>
  <c r="D42" i="15"/>
  <c r="D44" i="15" s="1"/>
  <c r="E42" i="15"/>
  <c r="E44" i="15" s="1"/>
  <c r="F42" i="15"/>
  <c r="F44" i="15" s="1"/>
  <c r="G42" i="15"/>
  <c r="G44" i="15" s="1"/>
  <c r="H42" i="15"/>
  <c r="H44" i="15" s="1"/>
  <c r="I42" i="15"/>
  <c r="C42" i="15"/>
  <c r="C44" i="15" s="1"/>
  <c r="I44" i="15" l="1"/>
  <c r="A20" i="15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D8" i="16" l="1"/>
  <c r="D9" i="16"/>
  <c r="D10" i="16"/>
  <c r="D12" i="16"/>
  <c r="D13" i="16"/>
  <c r="D14" i="16"/>
  <c r="D16" i="16"/>
  <c r="D17" i="16"/>
  <c r="D18" i="16"/>
  <c r="D21" i="16"/>
  <c r="D22" i="16"/>
  <c r="D26" i="16"/>
  <c r="D28" i="16"/>
  <c r="D29" i="16"/>
  <c r="D30" i="16"/>
  <c r="D31" i="16"/>
  <c r="D32" i="16"/>
  <c r="D33" i="16"/>
  <c r="D34" i="16"/>
  <c r="D35" i="16"/>
  <c r="D36" i="16"/>
  <c r="D38" i="16"/>
  <c r="D40" i="16"/>
  <c r="D43" i="16"/>
  <c r="F42" i="16"/>
  <c r="F44" i="16" s="1"/>
  <c r="E42" i="16"/>
  <c r="E44" i="16" s="1"/>
  <c r="D41" i="16"/>
  <c r="D39" i="16"/>
  <c r="D37" i="16"/>
  <c r="D27" i="16"/>
  <c r="D23" i="16"/>
  <c r="D20" i="16"/>
  <c r="D19" i="16"/>
  <c r="D15" i="16"/>
  <c r="D11" i="16"/>
  <c r="D7" i="16"/>
  <c r="L6" i="14"/>
  <c r="K7" i="15" s="1"/>
  <c r="L7" i="14"/>
  <c r="K8" i="15" s="1"/>
  <c r="L8" i="14"/>
  <c r="K9" i="15" s="1"/>
  <c r="L9" i="14"/>
  <c r="K10" i="15" s="1"/>
  <c r="L10" i="14"/>
  <c r="K11" i="15" s="1"/>
  <c r="L11" i="14"/>
  <c r="K12" i="15" s="1"/>
  <c r="L12" i="14"/>
  <c r="K13" i="15" s="1"/>
  <c r="L13" i="14"/>
  <c r="K14" i="15" s="1"/>
  <c r="L14" i="14"/>
  <c r="K15" i="15" s="1"/>
  <c r="L15" i="14"/>
  <c r="K16" i="15" s="1"/>
  <c r="L16" i="14"/>
  <c r="K17" i="15" s="1"/>
  <c r="L17" i="14"/>
  <c r="K18" i="15" s="1"/>
  <c r="L18" i="14"/>
  <c r="K19" i="15" s="1"/>
  <c r="L19" i="14"/>
  <c r="K20" i="15" s="1"/>
  <c r="L20" i="14"/>
  <c r="K21" i="15" s="1"/>
  <c r="L21" i="14"/>
  <c r="K22" i="15" s="1"/>
  <c r="L22" i="14"/>
  <c r="K23" i="15" s="1"/>
  <c r="L23" i="14"/>
  <c r="L24" i="14"/>
  <c r="L25" i="14"/>
  <c r="K26" i="15" s="1"/>
  <c r="L26" i="14"/>
  <c r="K27" i="15" s="1"/>
  <c r="L27" i="14"/>
  <c r="K28" i="15" s="1"/>
  <c r="L28" i="14"/>
  <c r="K29" i="15" s="1"/>
  <c r="L29" i="14"/>
  <c r="K30" i="15" s="1"/>
  <c r="L30" i="14"/>
  <c r="K31" i="15" s="1"/>
  <c r="L31" i="14"/>
  <c r="K32" i="15" s="1"/>
  <c r="L32" i="14"/>
  <c r="K33" i="15" s="1"/>
  <c r="L33" i="14"/>
  <c r="K34" i="15" s="1"/>
  <c r="L34" i="14"/>
  <c r="K35" i="15" s="1"/>
  <c r="L35" i="14"/>
  <c r="K36" i="15" s="1"/>
  <c r="L36" i="14"/>
  <c r="K37" i="15" s="1"/>
  <c r="L37" i="14"/>
  <c r="K38" i="15" s="1"/>
  <c r="L38" i="14"/>
  <c r="K39" i="15" s="1"/>
  <c r="L39" i="14"/>
  <c r="K40" i="15" s="1"/>
  <c r="L40" i="14"/>
  <c r="K41" i="15" s="1"/>
  <c r="L42" i="14"/>
  <c r="K43" i="15" s="1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K28" i="14"/>
  <c r="M28" i="14" s="1"/>
  <c r="K29" i="14"/>
  <c r="M29" i="14" s="1"/>
  <c r="K30" i="14"/>
  <c r="M30" i="14" s="1"/>
  <c r="K31" i="14"/>
  <c r="M31" i="14" s="1"/>
  <c r="K32" i="14"/>
  <c r="M32" i="14" s="1"/>
  <c r="K33" i="14"/>
  <c r="M33" i="14" s="1"/>
  <c r="K34" i="14"/>
  <c r="M34" i="14" s="1"/>
  <c r="K35" i="14"/>
  <c r="M35" i="14" s="1"/>
  <c r="K36" i="14"/>
  <c r="M36" i="14" s="1"/>
  <c r="K37" i="14"/>
  <c r="M37" i="14" s="1"/>
  <c r="K38" i="14"/>
  <c r="M38" i="14" s="1"/>
  <c r="K39" i="14"/>
  <c r="M39" i="14" s="1"/>
  <c r="K40" i="14"/>
  <c r="M40" i="14" s="1"/>
  <c r="K42" i="14"/>
  <c r="M42" i="14" s="1"/>
  <c r="L5" i="14"/>
  <c r="K5" i="14"/>
  <c r="J7" i="15"/>
  <c r="J8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3" i="15"/>
  <c r="J25" i="15"/>
  <c r="J24" i="15"/>
  <c r="J6" i="15"/>
  <c r="M5" i="14" l="1"/>
  <c r="K6" i="15"/>
  <c r="K25" i="15"/>
  <c r="D6" i="16"/>
  <c r="D25" i="16"/>
  <c r="K24" i="15"/>
  <c r="D24" i="16"/>
  <c r="E43" i="12"/>
  <c r="E45" i="12" s="1"/>
  <c r="D42" i="16" l="1"/>
  <c r="D44" i="16" s="1"/>
  <c r="F43" i="12"/>
  <c r="F45" i="12" s="1"/>
  <c r="C43" i="12"/>
  <c r="C45" i="12" s="1"/>
  <c r="D40" i="5"/>
  <c r="E40" i="5"/>
  <c r="F40" i="5"/>
  <c r="H40" i="5"/>
  <c r="C40" i="5"/>
  <c r="H39" i="14"/>
  <c r="H40" i="14"/>
  <c r="C41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42" i="14"/>
  <c r="H5" i="14"/>
  <c r="G42" i="14"/>
  <c r="N42" i="14" s="1"/>
  <c r="N37" i="14"/>
  <c r="N36" i="14"/>
  <c r="N35" i="14"/>
  <c r="N33" i="14"/>
  <c r="N32" i="14"/>
  <c r="N31" i="14"/>
  <c r="N29" i="14"/>
  <c r="N28" i="14"/>
  <c r="N27" i="14"/>
  <c r="N25" i="14"/>
  <c r="N24" i="14"/>
  <c r="N23" i="14"/>
  <c r="N21" i="14"/>
  <c r="N20" i="14"/>
  <c r="N19" i="14"/>
  <c r="N17" i="14"/>
  <c r="N16" i="14"/>
  <c r="N15" i="14"/>
  <c r="N13" i="14"/>
  <c r="N12" i="14"/>
  <c r="N11" i="14"/>
  <c r="N9" i="14"/>
  <c r="N8" i="14"/>
  <c r="N7" i="14"/>
  <c r="G5" i="14"/>
  <c r="H42" i="13"/>
  <c r="J42" i="15" l="1"/>
  <c r="N5" i="14"/>
  <c r="C43" i="14"/>
  <c r="K43" i="14" s="1"/>
  <c r="M43" i="14" s="1"/>
  <c r="K41" i="14"/>
  <c r="N40" i="14"/>
  <c r="D41" i="13"/>
  <c r="D43" i="13" s="1"/>
  <c r="N6" i="14"/>
  <c r="N10" i="14"/>
  <c r="N14" i="14"/>
  <c r="N18" i="14"/>
  <c r="N22" i="14"/>
  <c r="N26" i="14"/>
  <c r="N30" i="14"/>
  <c r="N34" i="14"/>
  <c r="N38" i="14"/>
  <c r="H41" i="14"/>
  <c r="N39" i="14"/>
  <c r="L43" i="14"/>
  <c r="K44" i="15" s="1"/>
  <c r="L41" i="14"/>
  <c r="K42" i="15" s="1"/>
  <c r="J44" i="15"/>
  <c r="G5" i="13"/>
  <c r="I5" i="13" s="1"/>
  <c r="B7" i="12" s="1"/>
  <c r="D7" i="12" s="1"/>
  <c r="H41" i="13"/>
  <c r="H43" i="13" s="1"/>
  <c r="B15" i="12"/>
  <c r="D15" i="12" s="1"/>
  <c r="B19" i="12"/>
  <c r="D19" i="12" s="1"/>
  <c r="B31" i="12"/>
  <c r="D31" i="12" s="1"/>
  <c r="B35" i="12"/>
  <c r="D35" i="12" s="1"/>
  <c r="I33" i="14"/>
  <c r="I5" i="14"/>
  <c r="E41" i="13"/>
  <c r="E43" i="13" s="1"/>
  <c r="I34" i="14"/>
  <c r="I18" i="14"/>
  <c r="F41" i="13"/>
  <c r="F43" i="13" s="1"/>
  <c r="B39" i="12"/>
  <c r="D39" i="12" s="1"/>
  <c r="G42" i="13"/>
  <c r="I42" i="13" s="1"/>
  <c r="I8" i="14"/>
  <c r="I12" i="14"/>
  <c r="I36" i="14"/>
  <c r="G41" i="14"/>
  <c r="I39" i="14"/>
  <c r="C41" i="13"/>
  <c r="C43" i="13" s="1"/>
  <c r="B8" i="12"/>
  <c r="D8" i="12" s="1"/>
  <c r="B12" i="12"/>
  <c r="D12" i="12" s="1"/>
  <c r="B20" i="12"/>
  <c r="D20" i="12" s="1"/>
  <c r="B28" i="12"/>
  <c r="D28" i="12" s="1"/>
  <c r="B36" i="12"/>
  <c r="D36" i="12" s="1"/>
  <c r="B9" i="12"/>
  <c r="D9" i="12" s="1"/>
  <c r="B13" i="12"/>
  <c r="D13" i="12" s="1"/>
  <c r="B17" i="12"/>
  <c r="D17" i="12" s="1"/>
  <c r="B21" i="12"/>
  <c r="D21" i="12" s="1"/>
  <c r="B25" i="12"/>
  <c r="D25" i="12" s="1"/>
  <c r="B33" i="12"/>
  <c r="D33" i="12" s="1"/>
  <c r="B37" i="12"/>
  <c r="D37" i="12" s="1"/>
  <c r="B41" i="12"/>
  <c r="D41" i="12" s="1"/>
  <c r="B16" i="12"/>
  <c r="D16" i="12" s="1"/>
  <c r="B24" i="12"/>
  <c r="D24" i="12" s="1"/>
  <c r="B32" i="12"/>
  <c r="D32" i="12" s="1"/>
  <c r="B40" i="12"/>
  <c r="D40" i="12" s="1"/>
  <c r="B10" i="12"/>
  <c r="D10" i="12" s="1"/>
  <c r="B14" i="12"/>
  <c r="D14" i="12" s="1"/>
  <c r="B18" i="12"/>
  <c r="D18" i="12" s="1"/>
  <c r="B30" i="12"/>
  <c r="D30" i="12" s="1"/>
  <c r="B34" i="12"/>
  <c r="D34" i="12" s="1"/>
  <c r="B42" i="12"/>
  <c r="D42" i="12" s="1"/>
  <c r="H43" i="14"/>
  <c r="B11" i="12"/>
  <c r="D11" i="12" s="1"/>
  <c r="B29" i="12"/>
  <c r="D29" i="12" s="1"/>
  <c r="B22" i="12"/>
  <c r="D22" i="12" s="1"/>
  <c r="B26" i="12"/>
  <c r="D26" i="12" s="1"/>
  <c r="B23" i="12"/>
  <c r="D23" i="12" s="1"/>
  <c r="B27" i="12"/>
  <c r="D27" i="12" s="1"/>
  <c r="M41" i="14" l="1"/>
  <c r="N41" i="14" s="1"/>
  <c r="G43" i="14"/>
  <c r="N43" i="14" s="1"/>
  <c r="G41" i="13"/>
  <c r="G43" i="13" s="1"/>
  <c r="B44" i="12"/>
  <c r="D44" i="12" s="1"/>
  <c r="I41" i="13"/>
  <c r="B38" i="12"/>
  <c r="D38" i="12" s="1"/>
  <c r="D43" i="12" s="1"/>
  <c r="D45" i="12" l="1"/>
  <c r="I43" i="13"/>
  <c r="B43" i="12"/>
  <c r="B45" i="12" l="1"/>
  <c r="G39" i="6"/>
  <c r="I39" i="6" s="1"/>
  <c r="G38" i="6"/>
  <c r="I38" i="6" s="1"/>
  <c r="G37" i="6"/>
  <c r="I37" i="6" s="1"/>
  <c r="G36" i="6"/>
  <c r="I36" i="6" s="1"/>
  <c r="H35" i="6"/>
  <c r="G35" i="6"/>
  <c r="G34" i="6"/>
  <c r="I34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G11" i="6"/>
  <c r="I11" i="6" s="1"/>
  <c r="G10" i="6"/>
  <c r="I10" i="6" s="1"/>
  <c r="G9" i="6"/>
  <c r="I9" i="6" s="1"/>
  <c r="G8" i="6"/>
  <c r="I8" i="6" s="1"/>
  <c r="H7" i="6"/>
  <c r="G7" i="6"/>
  <c r="G6" i="6"/>
  <c r="I6" i="6" s="1"/>
  <c r="G5" i="6"/>
  <c r="I5" i="6" s="1"/>
  <c r="G4" i="6"/>
  <c r="I4" i="6" s="1"/>
  <c r="H42" i="5"/>
  <c r="F42" i="5"/>
  <c r="E42" i="5"/>
  <c r="D42" i="5"/>
  <c r="C42" i="5"/>
  <c r="G39" i="5"/>
  <c r="G37" i="5"/>
  <c r="I37" i="5" s="1"/>
  <c r="I38" i="14" s="1"/>
  <c r="G36" i="5"/>
  <c r="I36" i="5" s="1"/>
  <c r="I37" i="14" s="1"/>
  <c r="G35" i="5"/>
  <c r="G34" i="5"/>
  <c r="I34" i="5" s="1"/>
  <c r="I35" i="14" s="1"/>
  <c r="G33" i="5"/>
  <c r="G31" i="5"/>
  <c r="I31" i="5" s="1"/>
  <c r="I32" i="14" s="1"/>
  <c r="G30" i="5"/>
  <c r="G29" i="5"/>
  <c r="I29" i="5" s="1"/>
  <c r="I30" i="14" s="1"/>
  <c r="G28" i="5"/>
  <c r="I28" i="5" s="1"/>
  <c r="I29" i="14" s="1"/>
  <c r="G27" i="5"/>
  <c r="I27" i="5" s="1"/>
  <c r="I28" i="14" s="1"/>
  <c r="G26" i="5"/>
  <c r="I26" i="5" s="1"/>
  <c r="I27" i="14" s="1"/>
  <c r="G25" i="5"/>
  <c r="I25" i="5" s="1"/>
  <c r="I26" i="14" s="1"/>
  <c r="G24" i="5"/>
  <c r="I24" i="5" s="1"/>
  <c r="I25" i="14" s="1"/>
  <c r="G23" i="5"/>
  <c r="I23" i="5" s="1"/>
  <c r="I24" i="14" s="1"/>
  <c r="G22" i="5"/>
  <c r="G21" i="5"/>
  <c r="G20" i="5"/>
  <c r="I20" i="5" s="1"/>
  <c r="I21" i="14" s="1"/>
  <c r="G19" i="5"/>
  <c r="I19" i="5" s="1"/>
  <c r="I20" i="14" s="1"/>
  <c r="G18" i="5"/>
  <c r="I18" i="5" s="1"/>
  <c r="I19" i="14" s="1"/>
  <c r="G16" i="5"/>
  <c r="I16" i="5" s="1"/>
  <c r="I17" i="14" s="1"/>
  <c r="G15" i="5"/>
  <c r="I15" i="5" s="1"/>
  <c r="I16" i="14" s="1"/>
  <c r="G14" i="5"/>
  <c r="I14" i="5" s="1"/>
  <c r="I15" i="14" s="1"/>
  <c r="G13" i="5"/>
  <c r="G12" i="5"/>
  <c r="G10" i="5"/>
  <c r="I10" i="5" s="1"/>
  <c r="I11" i="14" s="1"/>
  <c r="G9" i="5"/>
  <c r="G8" i="5"/>
  <c r="I8" i="5" s="1"/>
  <c r="I9" i="14" s="1"/>
  <c r="G6" i="5"/>
  <c r="G5" i="5"/>
  <c r="G40" i="5" l="1"/>
  <c r="I12" i="5"/>
  <c r="I13" i="14" s="1"/>
  <c r="I21" i="5"/>
  <c r="I22" i="14" s="1"/>
  <c r="I39" i="5"/>
  <c r="I40" i="14" s="1"/>
  <c r="I13" i="5"/>
  <c r="I14" i="14" s="1"/>
  <c r="I22" i="5"/>
  <c r="I23" i="14" s="1"/>
  <c r="I30" i="5"/>
  <c r="I31" i="14" s="1"/>
  <c r="I9" i="5"/>
  <c r="I10" i="14" s="1"/>
  <c r="I6" i="5"/>
  <c r="I7" i="14" s="1"/>
  <c r="G42" i="5"/>
  <c r="I5" i="5"/>
  <c r="I40" i="5" l="1"/>
  <c r="I41" i="14" s="1"/>
  <c r="I6" i="14"/>
  <c r="I42" i="5"/>
  <c r="I43" i="14" s="1"/>
</calcChain>
</file>

<file path=xl/sharedStrings.xml><?xml version="1.0" encoding="utf-8"?>
<sst xmlns="http://schemas.openxmlformats.org/spreadsheetml/2006/main" count="749" uniqueCount="292">
  <si>
    <t>S/N</t>
  </si>
  <si>
    <t>STATE</t>
  </si>
  <si>
    <t>ABIA</t>
  </si>
  <si>
    <t>ONDO</t>
  </si>
  <si>
    <t>OYO</t>
  </si>
  <si>
    <t>PLATEAU</t>
  </si>
  <si>
    <t>SOKOTO</t>
  </si>
  <si>
    <t>TARABA</t>
  </si>
  <si>
    <t>YOBE</t>
  </si>
  <si>
    <t>ZAMFARA</t>
  </si>
  <si>
    <t xml:space="preserve">ADAMAWA 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</si>
  <si>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</si>
  <si>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</si>
  <si>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</si>
  <si>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</si>
  <si>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</si>
  <si>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</si>
  <si>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</si>
  <si>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</si>
  <si>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</si>
  <si>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EDO </t>
  </si>
  <si>
    <t xml:space="preserve">EKITI </t>
  </si>
  <si>
    <t xml:space="preserve">ENUGU </t>
  </si>
  <si>
    <t xml:space="preserve">GOMBE </t>
  </si>
  <si>
    <t xml:space="preserve">IMO </t>
  </si>
  <si>
    <t xml:space="preserve">JIGAWA </t>
  </si>
  <si>
    <t xml:space="preserve">KANO </t>
  </si>
  <si>
    <t xml:space="preserve">KATSINA </t>
  </si>
  <si>
    <t xml:space="preserve">KEBBI </t>
  </si>
  <si>
    <t xml:space="preserve">KOGI </t>
  </si>
  <si>
    <t xml:space="preserve">KWARA </t>
  </si>
  <si>
    <t xml:space="preserve">LAGOS </t>
  </si>
  <si>
    <t xml:space="preserve">NASARAWA </t>
  </si>
  <si>
    <t xml:space="preserve">NIGER </t>
  </si>
  <si>
    <t xml:space="preserve">OGUN </t>
  </si>
  <si>
    <t>TOTAL EXTERNAL DEBT ($)</t>
  </si>
  <si>
    <t>TOTAL DOMESTIC DEBT NGN</t>
  </si>
  <si>
    <t>NET FACC ALLLOCATION NGN</t>
  </si>
  <si>
    <t>TOTAL STATE GENERATED REVENUE NGN</t>
  </si>
  <si>
    <t xml:space="preserve"> TOTAL REVENUE AVAILABLE NGN</t>
  </si>
  <si>
    <t>RIVERS**</t>
  </si>
  <si>
    <t xml:space="preserve">KADUNA </t>
  </si>
  <si>
    <t>OSUN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</si>
  <si>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</si>
  <si>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</si>
  <si>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</si>
  <si>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</si>
  <si>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</si>
  <si>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</si>
  <si>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</si>
  <si>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</si>
  <si>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</si>
  <si>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</si>
  <si>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</si>
  <si>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</si>
  <si>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</si>
  <si>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</si>
  <si>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</si>
  <si>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</si>
  <si>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</si>
  <si>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</si>
  <si>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</si>
  <si>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</si>
  <si>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</si>
  <si>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</si>
  <si>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</si>
  <si>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</si>
  <si>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</si>
  <si>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</si>
  <si>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</si>
  <si>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</si>
  <si>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</si>
  <si>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</si>
  <si>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</si>
  <si>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</si>
  <si>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</si>
  <si>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</si>
  <si>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</si>
  <si>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</si>
  <si>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DISAGGREGATED STATES INTERNALLY GENERATED REVENUE (2017)</t>
  </si>
  <si>
    <t>State</t>
  </si>
  <si>
    <t>PAYE</t>
  </si>
  <si>
    <t>Direct Assessment</t>
  </si>
  <si>
    <t>Road Taxes</t>
  </si>
  <si>
    <t>Other Taxes</t>
  </si>
  <si>
    <t>MDAs Revenue</t>
  </si>
  <si>
    <t>Grand Total</t>
  </si>
  <si>
    <t>DISAGGREGATED STATES INTERNALLY GENERATED REVENUE (2016)</t>
  </si>
  <si>
    <t xml:space="preserve">Total </t>
  </si>
  <si>
    <t>NA</t>
  </si>
  <si>
    <t>FCT/ ABUJA</t>
  </si>
  <si>
    <t>INTERNALLY GENERATED REVENUE SUMMARY</t>
  </si>
  <si>
    <t xml:space="preserve">ABIA </t>
  </si>
  <si>
    <t xml:space="preserve">4,340,485,461.00 </t>
  </si>
  <si>
    <t>5,954,827,342.42</t>
  </si>
  <si>
    <t xml:space="preserve">        --------------</t>
  </si>
  <si>
    <t xml:space="preserve">2,563,038,144.64 </t>
  </si>
  <si>
    <t xml:space="preserve">3,867,706,113.33 </t>
  </si>
  <si>
    <t xml:space="preserve">4,208,037,781.45 </t>
  </si>
  <si>
    <t xml:space="preserve">11,464,280,363.00 </t>
  </si>
  <si>
    <t xml:space="preserve">5,981,607,823.00 </t>
  </si>
  <si>
    <t xml:space="preserve">6,415,451,380.00 </t>
  </si>
  <si>
    <t>6,148,922,395.00</t>
  </si>
  <si>
    <t xml:space="preserve">2,511,305,820.22 </t>
  </si>
  <si>
    <t xml:space="preserve">2,426,503,755.02 </t>
  </si>
  <si>
    <t xml:space="preserve">3,402,848,015.39 </t>
  </si>
  <si>
    <t xml:space="preserve">3,124,580,784.77 </t>
  </si>
  <si>
    <t>3,039,181,183.39</t>
  </si>
  <si>
    <t>4,163,308,673.88</t>
  </si>
  <si>
    <t>4,718,735,123.12</t>
  </si>
  <si>
    <t>4,523,217,165.00</t>
  </si>
  <si>
    <t>6,877,690,630.00</t>
  </si>
  <si>
    <t xml:space="preserve">2,375,124,477.00 </t>
  </si>
  <si>
    <t>1,989,198,472.62</t>
  </si>
  <si>
    <t>2,108,612,985.25</t>
  </si>
  <si>
    <t>2,282,102,699.76</t>
  </si>
  <si>
    <t>2,444,613,205.37</t>
  </si>
  <si>
    <t xml:space="preserve">15,927,227,016.00 </t>
  </si>
  <si>
    <t xml:space="preserve">20,815,171,770.00 </t>
  </si>
  <si>
    <t xml:space="preserve">26,087,346,526.00 </t>
  </si>
  <si>
    <t>34,750,081,881.93</t>
  </si>
  <si>
    <t>45,566,897,481.00</t>
  </si>
  <si>
    <t>1,938,105,086.00</t>
  </si>
  <si>
    <t>5,004,346,521.02</t>
  </si>
  <si>
    <t>12,998,269,207.69</t>
  </si>
  <si>
    <t>14,064,288,159.02</t>
  </si>
  <si>
    <t xml:space="preserve">4,484,516,543.32 </t>
  </si>
  <si>
    <t>6,967,590,861.47</t>
  </si>
  <si>
    <t>10,651,999,356.60</t>
  </si>
  <si>
    <t>14,764,018,237.44</t>
  </si>
  <si>
    <t>1,434,955,465.56</t>
  </si>
  <si>
    <t>1,464,124,402.88</t>
  </si>
  <si>
    <t>1,554,020,325.64</t>
  </si>
  <si>
    <t>2,489,797,191.33</t>
  </si>
  <si>
    <t>6,500,000,000</t>
  </si>
  <si>
    <t>9,492,860,629</t>
  </si>
  <si>
    <t>8,821,522,232</t>
  </si>
  <si>
    <t>7,287,161,299</t>
  </si>
  <si>
    <t>2,788,949,915.81</t>
  </si>
  <si>
    <t>2,802,248,175.85</t>
  </si>
  <si>
    <t>2,954,868,598.34</t>
  </si>
  <si>
    <t>3,153,362,788.35</t>
  </si>
  <si>
    <t>3,717,188,863.22</t>
  </si>
  <si>
    <t>4,188,100,208.00</t>
  </si>
  <si>
    <t>5,049,680,255.53</t>
  </si>
  <si>
    <t>1,394,204,788.00</t>
  </si>
  <si>
    <t>1,241,956,756.54</t>
  </si>
  <si>
    <t>1,482,918,912.88</t>
  </si>
  <si>
    <r>
      <t>KADUNA</t>
    </r>
    <r>
      <rPr>
        <b/>
        <sz val="11"/>
        <color rgb="FFFFFFFF"/>
        <rFont val="Calibri"/>
        <family val="2"/>
        <scheme val="minor"/>
      </rPr>
      <t xml:space="preserve"> </t>
    </r>
  </si>
  <si>
    <r>
      <t>11,564,414,063.48</t>
    </r>
    <r>
      <rPr>
        <sz val="8"/>
        <color rgb="FFFFFFFF"/>
        <rFont val="Calibri"/>
        <family val="2"/>
      </rPr>
      <t xml:space="preserve"> </t>
    </r>
  </si>
  <si>
    <t xml:space="preserve">4,270,678,165.40 </t>
  </si>
  <si>
    <t>4,906,241,840.99</t>
  </si>
  <si>
    <t>6,618,936,565.04</t>
  </si>
  <si>
    <t>7,338,538,173.54</t>
  </si>
  <si>
    <t xml:space="preserve">2,110,713,855.00 </t>
  </si>
  <si>
    <t>3,151,689,985.00</t>
  </si>
  <si>
    <t>4,239,692,674.00</t>
  </si>
  <si>
    <t xml:space="preserve">4,504,088,713.78 </t>
  </si>
  <si>
    <t xml:space="preserve">3,807,258,812.42 </t>
  </si>
  <si>
    <t>4,472,397,621.47</t>
  </si>
  <si>
    <t>5,424,015,848.65</t>
  </si>
  <si>
    <t xml:space="preserve">1,460,061,171.02 </t>
  </si>
  <si>
    <t xml:space="preserve">1,981,704,686.18 </t>
  </si>
  <si>
    <t xml:space="preserve">2,217,504,390.25 </t>
  </si>
  <si>
    <t xml:space="preserve">16,557,137,278.83 </t>
  </si>
  <si>
    <t xml:space="preserve">6,204,249,755.71 </t>
  </si>
  <si>
    <t xml:space="preserve">7,295,348,963.22 </t>
  </si>
  <si>
    <t>156,093,785,351.38</t>
  </si>
  <si>
    <t xml:space="preserve">864,722,368.43 </t>
  </si>
  <si>
    <t>1,244,317,816.86</t>
  </si>
  <si>
    <t>1,850,541,963.18</t>
  </si>
  <si>
    <t>2,075,394,261.86</t>
  </si>
  <si>
    <t xml:space="preserve">2,525,264,994.77 </t>
  </si>
  <si>
    <t xml:space="preserve">5,354,583,416.86 </t>
  </si>
  <si>
    <t>6,743,458,697.31</t>
  </si>
  <si>
    <t>7,917,662,341.92</t>
  </si>
  <si>
    <t>10,838,698,403.20</t>
  </si>
  <si>
    <t>3,984,678,519.91</t>
  </si>
  <si>
    <t>8,015,725,375.26</t>
  </si>
  <si>
    <t>10,153,042,597.01</t>
  </si>
  <si>
    <t>3,376,735,645.43</t>
  </si>
  <si>
    <t>3,735,812,456.63</t>
  </si>
  <si>
    <t xml:space="preserve">         3,376,735,645.43  </t>
  </si>
  <si>
    <t xml:space="preserve">           7,398,572,036.48  </t>
  </si>
  <si>
    <t>8,801,537,120.44</t>
  </si>
  <si>
    <t xml:space="preserve">       10,488,362,233.80  </t>
  </si>
  <si>
    <t>3,128,265,462.43</t>
  </si>
  <si>
    <t>3,398,815,261.07</t>
  </si>
  <si>
    <t>4,520,622,617.37</t>
  </si>
  <si>
    <t>6,927,858,653.07</t>
  </si>
  <si>
    <t>RIVERS</t>
  </si>
  <si>
    <t>35,062,642,166.02</t>
  </si>
  <si>
    <t>37,001,254,436.27</t>
  </si>
  <si>
    <t>49,632,280,280.92</t>
  </si>
  <si>
    <t>57,187,881,007.14</t>
  </si>
  <si>
    <t xml:space="preserve">         3,347,993,953.56  </t>
  </si>
  <si>
    <t xml:space="preserve">           5,301,977,877.36  </t>
  </si>
  <si>
    <t xml:space="preserve">            3,888,400,925.16  </t>
  </si>
  <si>
    <t>1,508,624,499.28</t>
  </si>
  <si>
    <t>1,710,393,181.47</t>
  </si>
  <si>
    <t xml:space="preserve">         1,337,167,378.45  </t>
  </si>
  <si>
    <t xml:space="preserve">         2,226,905,180.15  </t>
  </si>
  <si>
    <t xml:space="preserve">         2,068,729,575,95  </t>
  </si>
  <si>
    <t xml:space="preserve">           1,714,432,462.63  </t>
  </si>
  <si>
    <t>Total Tax</t>
  </si>
  <si>
    <t>Nassarawa</t>
  </si>
  <si>
    <t>FCT</t>
  </si>
  <si>
    <t>Total IGR</t>
  </si>
  <si>
    <t>Quarter on Quarter</t>
  </si>
  <si>
    <t>State/FCT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</si>
  <si>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</si>
  <si>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</si>
  <si>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</si>
  <si>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</si>
  <si>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</si>
  <si>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</si>
  <si>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</si>
  <si>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</si>
  <si>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</si>
  <si>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</si>
  <si>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</si>
  <si>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</si>
  <si>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</si>
  <si>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</si>
  <si>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</si>
  <si>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</si>
  <si>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</si>
  <si>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</si>
  <si>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</si>
  <si>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</si>
  <si>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</si>
  <si>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</si>
  <si>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</si>
  <si>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</si>
  <si>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</si>
  <si>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</si>
  <si>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</si>
  <si>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</si>
  <si>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</si>
  <si>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</si>
  <si>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</si>
  <si>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</si>
  <si>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</si>
  <si>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</si>
  <si>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</si>
  <si>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</si>
  <si>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</si>
  <si>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Total IGR(Tax+MDA rev)</t>
  </si>
  <si>
    <t>States/FCT</t>
  </si>
  <si>
    <t>Q1</t>
  </si>
  <si>
    <t>Q2</t>
  </si>
  <si>
    <t>Q3</t>
  </si>
  <si>
    <t>Q4</t>
  </si>
  <si>
    <t>2018 Full Year</t>
  </si>
  <si>
    <t>Year on Year</t>
  </si>
  <si>
    <t xml:space="preserve"> (Q4 2018 on Q3 2018) Growth %</t>
  </si>
  <si>
    <t xml:space="preserve"> (2018 on 2017)Growth %</t>
  </si>
  <si>
    <t>TOTAL inc FCT</t>
  </si>
  <si>
    <t>TOTAL minus FCT</t>
  </si>
  <si>
    <t>Total minus FCT</t>
  </si>
  <si>
    <t>Total in FCT</t>
  </si>
  <si>
    <t>N/A</t>
  </si>
  <si>
    <t>TOTAL STATES exc FCT</t>
  </si>
  <si>
    <t>TOTAL STATES inc FCT</t>
  </si>
  <si>
    <t>Total exc FCT</t>
  </si>
  <si>
    <t>Total inc FCT</t>
  </si>
  <si>
    <r>
      <t>2018 DISAGGREGATED IGR COLLECTION*</t>
    </r>
    <r>
      <rPr>
        <b/>
        <vertAlign val="superscript"/>
        <sz val="10"/>
        <color theme="1"/>
        <rFont val="Tahoma"/>
        <family val="2"/>
      </rPr>
      <t>+</t>
    </r>
  </si>
  <si>
    <r>
      <t>2018 Q1-Q4 IGR COLLECTION*</t>
    </r>
    <r>
      <rPr>
        <b/>
        <vertAlign val="superscript"/>
        <sz val="10"/>
        <color theme="1"/>
        <rFont val="Tahoma"/>
        <family val="2"/>
      </rPr>
      <t>+</t>
    </r>
  </si>
  <si>
    <t>NOMINAL GDP NGN</t>
  </si>
  <si>
    <t>(Millions)</t>
  </si>
  <si>
    <t>INTERNALLY GENERATED REVENUE OF STATES (JANUARY - JUNE 2019)</t>
  </si>
  <si>
    <t>Ranking</t>
  </si>
  <si>
    <t>Road Tax</t>
  </si>
  <si>
    <t>Half Year on Half Year</t>
  </si>
  <si>
    <t xml:space="preserve"> (H1 2018 on H1 2019) Growth %</t>
  </si>
  <si>
    <t xml:space="preserve"> (H2 2018 on H1 2019) Growth %</t>
  </si>
  <si>
    <t>Total Minus FCT</t>
  </si>
  <si>
    <t>H1 2018</t>
  </si>
  <si>
    <t>H2 2018</t>
  </si>
  <si>
    <t xml:space="preserve"> HI 2019</t>
  </si>
  <si>
    <t>H1 2019</t>
  </si>
  <si>
    <t xml:space="preserve">                               -   </t>
  </si>
  <si>
    <t>States Rank By IGR(NGN)</t>
  </si>
  <si>
    <t>States Rank By Year on Year Growth</t>
  </si>
  <si>
    <t xml:space="preserve"> H1 2018 on H1 2019 (%)</t>
  </si>
  <si>
    <t>% Growth in Total IGR</t>
  </si>
  <si>
    <t xml:space="preserve">Total Revenue available </t>
  </si>
  <si>
    <t xml:space="preserve"> Revenue available(NGN)</t>
  </si>
  <si>
    <t>States Rank By Total</t>
  </si>
  <si>
    <t>TOTAL REVENUE AVAILABLE TO STATES (INTERNALLY GENERATED REVENUE OF STATES+FAAC) (JANUARY - JUNE 2019)</t>
  </si>
  <si>
    <t xml:space="preserve">Note: The numbers for Anambra State were revised following updates received from State. Revisions are highlighted in red. </t>
  </si>
  <si>
    <t xml:space="preserve">Note: The numbers for Kogi State were revised following updates received from State. Revisions are highlighted in 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</si>
</sst>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8"/>
      <color rgb="FFFFFFFF"/>
      <name val="Calibri"/>
      <family val="2"/>
    </font>
    <font>
      <b/>
      <i/>
      <sz val="10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vertAlign val="superscript"/>
      <sz val="10"/>
      <color theme="1"/>
      <name val="Tahoma"/>
      <family val="2"/>
    </font>
    <font>
      <b/>
      <sz val="1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Times New Roman"/>
      <family val="1"/>
    </font>
    <font>
      <sz val="10"/>
      <name val="Tahoma"/>
      <family val="2"/>
    </font>
    <font>
      <sz val="10"/>
      <color rgb="FFFF0000"/>
      <name val="Tahoma"/>
      <family val="2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2"/>
      <color rgb="FF000000"/>
      <name val="Tahoma"/>
      <family val="2"/>
    </font>
    <font>
      <b/>
      <sz val="11"/>
      <color theme="1"/>
      <name val="Tahoma"/>
      <family val="2"/>
    </font>
    <font>
      <b/>
      <sz val="14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8"/>
      <color theme="1"/>
      <name val="Calibri"/>
      <family val="2"/>
    </font>
    <font>
      <sz val="18"/>
      <name val="Arial"/>
      <family val="2"/>
    </font>
    <font>
      <b/>
      <sz val="22"/>
      <color theme="1"/>
      <name val="Calibri"/>
      <family val="2"/>
    </font>
    <font>
      <sz val="22"/>
      <name val="Arial"/>
      <family val="2"/>
    </font>
    <font>
      <b/>
      <sz val="12"/>
      <name val="Tahoma"/>
      <family val="2"/>
    </font>
    <font>
      <b/>
      <sz val="12"/>
      <color rgb="FF000000"/>
      <name val="Tahoma"/>
      <family val="2"/>
    </font>
    <font>
      <b/>
      <sz val="1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CC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66"/>
        <bgColor rgb="FFCCFF66"/>
      </patternFill>
    </fill>
    <fill>
      <patternFill patternType="solid">
        <fgColor rgb="FF92D050"/>
        <bgColor rgb="FF92D05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92D05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6" borderId="16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left" wrapText="1" readingOrder="1"/>
    </xf>
    <xf numFmtId="4" fontId="0" fillId="0" borderId="0" xfId="0" applyNumberFormat="1"/>
    <xf numFmtId="0" fontId="7" fillId="2" borderId="3" xfId="0" applyFont="1" applyFill="1" applyBorder="1" applyAlignment="1">
      <alignment horizontal="left" wrapText="1" readingOrder="1"/>
    </xf>
    <xf numFmtId="0" fontId="0" fillId="0" borderId="0" xfId="0" applyBorder="1"/>
    <xf numFmtId="0" fontId="0" fillId="0" borderId="0" xfId="0"/>
    <xf numFmtId="0" fontId="7" fillId="2" borderId="13" xfId="0" applyFont="1" applyFill="1" applyBorder="1" applyAlignment="1">
      <alignment horizontal="left" wrapText="1" readingOrder="1"/>
    </xf>
    <xf numFmtId="0" fontId="6" fillId="0" borderId="14" xfId="0" applyFont="1" applyBorder="1"/>
    <xf numFmtId="4" fontId="6" fillId="0" borderId="15" xfId="0" applyNumberFormat="1" applyFont="1" applyBorder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4" fillId="0" borderId="0" xfId="0" applyFont="1"/>
    <xf numFmtId="0" fontId="7" fillId="0" borderId="1" xfId="0" applyFont="1" applyFill="1" applyBorder="1" applyAlignment="1">
      <alignment horizontal="left" wrapText="1" readingOrder="1"/>
    </xf>
    <xf numFmtId="0" fontId="0" fillId="0" borderId="0" xfId="0" applyFill="1"/>
    <xf numFmtId="4" fontId="8" fillId="0" borderId="0" xfId="0" applyNumberFormat="1" applyFont="1" applyFill="1" applyAlignment="1">
      <alignment horizontal="center"/>
    </xf>
    <xf numFmtId="0" fontId="5" fillId="0" borderId="0" xfId="0" applyFont="1"/>
    <xf numFmtId="0" fontId="0" fillId="5" borderId="0" xfId="0" applyFill="1"/>
    <xf numFmtId="0" fontId="9" fillId="5" borderId="0" xfId="0" applyFont="1" applyFill="1"/>
    <xf numFmtId="4" fontId="8" fillId="8" borderId="0" xfId="0" applyNumberFormat="1" applyFont="1" applyFill="1" applyAlignment="1">
      <alignment horizontal="center"/>
    </xf>
    <xf numFmtId="4" fontId="9" fillId="3" borderId="0" xfId="0" applyNumberFormat="1" applyFont="1" applyFill="1" applyAlignment="1">
      <alignment horizontal="center"/>
    </xf>
    <xf numFmtId="0" fontId="0" fillId="9" borderId="0" xfId="0" applyFill="1"/>
    <xf numFmtId="4" fontId="8" fillId="9" borderId="0" xfId="0" applyNumberFormat="1" applyFont="1" applyFill="1" applyAlignment="1">
      <alignment horizontal="center"/>
    </xf>
    <xf numFmtId="0" fontId="6" fillId="0" borderId="7" xfId="0" applyFont="1" applyBorder="1"/>
    <xf numFmtId="0" fontId="6" fillId="0" borderId="10" xfId="0" applyFont="1" applyBorder="1" applyAlignment="1">
      <alignment horizontal="center"/>
    </xf>
    <xf numFmtId="0" fontId="6" fillId="0" borderId="5" xfId="0" applyFont="1" applyBorder="1"/>
    <xf numFmtId="0" fontId="14" fillId="0" borderId="6" xfId="0" applyFont="1" applyBorder="1"/>
    <xf numFmtId="0" fontId="16" fillId="0" borderId="0" xfId="0" applyFont="1"/>
    <xf numFmtId="0" fontId="15" fillId="7" borderId="1" xfId="0" applyFont="1" applyFill="1" applyBorder="1" applyAlignment="1">
      <alignment horizontal="center" vertical="top"/>
    </xf>
    <xf numFmtId="0" fontId="15" fillId="7" borderId="1" xfId="9" applyFont="1" applyFill="1" applyBorder="1" applyAlignment="1">
      <alignment horizontal="left" vertical="top"/>
    </xf>
    <xf numFmtId="0" fontId="15" fillId="7" borderId="1" xfId="9" applyFont="1" applyFill="1" applyBorder="1" applyAlignment="1">
      <alignment horizontal="center" vertical="top"/>
    </xf>
    <xf numFmtId="0" fontId="15" fillId="7" borderId="1" xfId="9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/>
    </xf>
    <xf numFmtId="0" fontId="17" fillId="0" borderId="1" xfId="9" applyFont="1" applyFill="1" applyBorder="1"/>
    <xf numFmtId="164" fontId="17" fillId="0" borderId="1" xfId="2" applyFont="1" applyFill="1" applyBorder="1"/>
    <xf numFmtId="164" fontId="17" fillId="0" borderId="1" xfId="2" applyFont="1" applyFill="1" applyBorder="1" applyAlignment="1">
      <alignment horizontal="right"/>
    </xf>
    <xf numFmtId="4" fontId="17" fillId="0" borderId="1" xfId="9" applyNumberFormat="1" applyFont="1" applyFill="1" applyBorder="1"/>
    <xf numFmtId="164" fontId="18" fillId="0" borderId="1" xfId="2" applyFont="1" applyFill="1" applyBorder="1"/>
    <xf numFmtId="0" fontId="15" fillId="7" borderId="18" xfId="0" applyFont="1" applyFill="1" applyBorder="1" applyAlignment="1">
      <alignment horizontal="center"/>
    </xf>
    <xf numFmtId="0" fontId="15" fillId="7" borderId="18" xfId="9" applyFont="1" applyFill="1" applyBorder="1"/>
    <xf numFmtId="164" fontId="15" fillId="7" borderId="18" xfId="2" applyFont="1" applyFill="1" applyBorder="1"/>
    <xf numFmtId="0" fontId="19" fillId="7" borderId="1" xfId="0" applyFont="1" applyFill="1" applyBorder="1" applyAlignment="1">
      <alignment horizontal="center"/>
    </xf>
    <xf numFmtId="0" fontId="19" fillId="7" borderId="1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21" fillId="0" borderId="0" xfId="0" applyFont="1" applyAlignment="1"/>
    <xf numFmtId="0" fontId="20" fillId="0" borderId="0" xfId="0" applyFont="1" applyAlignment="1"/>
    <xf numFmtId="0" fontId="20" fillId="0" borderId="0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wrapText="1" readingOrder="1"/>
    </xf>
    <xf numFmtId="165" fontId="0" fillId="0" borderId="0" xfId="3" applyFont="1"/>
    <xf numFmtId="0" fontId="15" fillId="7" borderId="17" xfId="0" applyFont="1" applyFill="1" applyBorder="1" applyAlignment="1">
      <alignment vertical="top"/>
    </xf>
    <xf numFmtId="164" fontId="17" fillId="0" borderId="17" xfId="2" applyFont="1" applyFill="1" applyBorder="1" applyAlignment="1">
      <alignment wrapText="1"/>
    </xf>
    <xf numFmtId="164" fontId="17" fillId="0" borderId="17" xfId="2" applyFont="1" applyFill="1" applyBorder="1"/>
    <xf numFmtId="164" fontId="18" fillId="0" borderId="17" xfId="2" applyFont="1" applyFill="1" applyBorder="1"/>
    <xf numFmtId="164" fontId="15" fillId="7" borderId="20" xfId="2" applyFont="1" applyFill="1" applyBorder="1"/>
    <xf numFmtId="0" fontId="26" fillId="0" borderId="0" xfId="0" applyFont="1"/>
    <xf numFmtId="43" fontId="26" fillId="0" borderId="0" xfId="10" applyFont="1"/>
    <xf numFmtId="0" fontId="25" fillId="8" borderId="11" xfId="5" applyFont="1" applyFill="1" applyBorder="1" applyAlignment="1">
      <alignment horizontal="center"/>
    </xf>
    <xf numFmtId="0" fontId="25" fillId="8" borderId="12" xfId="5" applyFont="1" applyFill="1" applyBorder="1" applyAlignment="1">
      <alignment horizontal="center"/>
    </xf>
    <xf numFmtId="0" fontId="26" fillId="8" borderId="0" xfId="0" applyFont="1" applyFill="1"/>
    <xf numFmtId="0" fontId="25" fillId="11" borderId="4" xfId="5" applyFont="1" applyFill="1" applyBorder="1" applyAlignment="1">
      <alignment horizontal="center"/>
    </xf>
    <xf numFmtId="0" fontId="25" fillId="11" borderId="14" xfId="5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3" xfId="9" applyFont="1" applyFill="1" applyBorder="1"/>
    <xf numFmtId="164" fontId="17" fillId="0" borderId="13" xfId="2" applyFont="1" applyFill="1" applyBorder="1" applyAlignment="1">
      <alignment horizontal="right"/>
    </xf>
    <xf numFmtId="164" fontId="17" fillId="0" borderId="13" xfId="2" applyFont="1" applyFill="1" applyBorder="1"/>
    <xf numFmtId="164" fontId="17" fillId="0" borderId="19" xfId="2" applyFont="1" applyFill="1" applyBorder="1"/>
    <xf numFmtId="0" fontId="15" fillId="7" borderId="22" xfId="0" applyFont="1" applyFill="1" applyBorder="1" applyAlignment="1">
      <alignment horizontal="center"/>
    </xf>
    <xf numFmtId="0" fontId="0" fillId="0" borderId="0" xfId="0" applyFill="1" applyBorder="1"/>
    <xf numFmtId="0" fontId="16" fillId="0" borderId="0" xfId="0" applyFont="1" applyFill="1" applyBorder="1"/>
    <xf numFmtId="164" fontId="0" fillId="0" borderId="0" xfId="0" applyNumberFormat="1" applyFill="1" applyBorder="1"/>
    <xf numFmtId="0" fontId="15" fillId="0" borderId="0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left"/>
    </xf>
    <xf numFmtId="164" fontId="15" fillId="7" borderId="18" xfId="0" applyNumberFormat="1" applyFont="1" applyFill="1" applyBorder="1" applyAlignment="1">
      <alignment horizontal="center"/>
    </xf>
    <xf numFmtId="0" fontId="29" fillId="10" borderId="1" xfId="0" applyFont="1" applyFill="1" applyBorder="1" applyAlignment="1">
      <alignment horizontal="left" vertical="center" wrapText="1"/>
    </xf>
    <xf numFmtId="0" fontId="29" fillId="10" borderId="1" xfId="9" applyFont="1" applyFill="1" applyBorder="1" applyAlignment="1">
      <alignment horizontal="left" vertical="center" wrapText="1"/>
    </xf>
    <xf numFmtId="0" fontId="29" fillId="10" borderId="1" xfId="9" applyFont="1" applyFill="1" applyBorder="1" applyAlignment="1">
      <alignment horizontal="center" vertical="center" wrapText="1"/>
    </xf>
    <xf numFmtId="43" fontId="29" fillId="10" borderId="1" xfId="1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166" fontId="26" fillId="0" borderId="1" xfId="10" quotePrefix="1" applyNumberFormat="1" applyFont="1" applyBorder="1"/>
    <xf numFmtId="0" fontId="29" fillId="0" borderId="1" xfId="9" applyFont="1" applyFill="1" applyBorder="1"/>
    <xf numFmtId="43" fontId="26" fillId="0" borderId="1" xfId="10" applyFont="1" applyBorder="1"/>
    <xf numFmtId="43" fontId="30" fillId="0" borderId="0" xfId="10" applyFont="1"/>
    <xf numFmtId="4" fontId="31" fillId="0" borderId="0" xfId="0" applyNumberFormat="1" applyFont="1"/>
    <xf numFmtId="4" fontId="26" fillId="0" borderId="21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horizontal="right" vertical="center" readingOrder="1"/>
    </xf>
    <xf numFmtId="43" fontId="32" fillId="0" borderId="0" xfId="10" applyFont="1"/>
    <xf numFmtId="0" fontId="10" fillId="11" borderId="0" xfId="5" applyFont="1" applyFill="1" applyAlignment="1">
      <alignment horizontal="center"/>
    </xf>
    <xf numFmtId="43" fontId="32" fillId="8" borderId="0" xfId="10" applyFont="1" applyFill="1"/>
    <xf numFmtId="43" fontId="32" fillId="0" borderId="0" xfId="10" applyFont="1" applyBorder="1"/>
    <xf numFmtId="0" fontId="27" fillId="10" borderId="1" xfId="0" applyFont="1" applyFill="1" applyBorder="1" applyAlignment="1">
      <alignment horizontal="right"/>
    </xf>
    <xf numFmtId="0" fontId="27" fillId="10" borderId="1" xfId="0" applyFont="1" applyFill="1" applyBorder="1"/>
    <xf numFmtId="43" fontId="27" fillId="10" borderId="1" xfId="10" applyFont="1" applyFill="1" applyBorder="1" applyAlignment="1">
      <alignment horizontal="right"/>
    </xf>
    <xf numFmtId="43" fontId="27" fillId="10" borderId="17" xfId="10" applyFont="1" applyFill="1" applyBorder="1" applyAlignment="1">
      <alignment horizontal="right"/>
    </xf>
    <xf numFmtId="0" fontId="27" fillId="0" borderId="0" xfId="0" applyFont="1"/>
    <xf numFmtId="0" fontId="26" fillId="0" borderId="1" xfId="0" quotePrefix="1" applyFont="1" applyBorder="1" applyAlignment="1">
      <alignment horizontal="right"/>
    </xf>
    <xf numFmtId="0" fontId="33" fillId="0" borderId="1" xfId="9" applyFont="1" applyFill="1" applyBorder="1"/>
    <xf numFmtId="2" fontId="16" fillId="11" borderId="0" xfId="1" applyNumberFormat="1" applyFont="1" applyFill="1" applyAlignment="1">
      <alignment horizontal="center"/>
    </xf>
    <xf numFmtId="2" fontId="16" fillId="8" borderId="0" xfId="1" applyNumberFormat="1" applyFont="1" applyFill="1" applyAlignment="1">
      <alignment horizontal="center"/>
    </xf>
    <xf numFmtId="43" fontId="33" fillId="0" borderId="1" xfId="10" applyFont="1" applyFill="1" applyBorder="1"/>
    <xf numFmtId="43" fontId="26" fillId="0" borderId="1" xfId="10" applyFont="1" applyFill="1" applyBorder="1"/>
    <xf numFmtId="0" fontId="27" fillId="10" borderId="18" xfId="0" applyFont="1" applyFill="1" applyBorder="1"/>
    <xf numFmtId="0" fontId="27" fillId="10" borderId="18" xfId="0" applyFont="1" applyFill="1" applyBorder="1" applyAlignment="1">
      <alignment horizontal="right"/>
    </xf>
    <xf numFmtId="43" fontId="27" fillId="10" borderId="18" xfId="10" applyFont="1" applyFill="1" applyBorder="1"/>
    <xf numFmtId="43" fontId="27" fillId="11" borderId="18" xfId="10" applyFont="1" applyFill="1" applyBorder="1" applyAlignment="1"/>
    <xf numFmtId="43" fontId="27" fillId="8" borderId="18" xfId="1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7" fillId="0" borderId="0" xfId="0" applyFont="1" applyFill="1" applyBorder="1" applyAlignment="1">
      <alignment horizontal="left" wrapText="1" readingOrder="1"/>
    </xf>
    <xf numFmtId="0" fontId="6" fillId="0" borderId="15" xfId="0" applyFont="1" applyBorder="1"/>
    <xf numFmtId="4" fontId="5" fillId="0" borderId="15" xfId="0" applyNumberFormat="1" applyFont="1" applyBorder="1" applyAlignment="1">
      <alignment horizontal="center"/>
    </xf>
    <xf numFmtId="0" fontId="5" fillId="0" borderId="15" xfId="0" applyFont="1" applyBorder="1"/>
    <xf numFmtId="43" fontId="11" fillId="2" borderId="0" xfId="0" applyNumberFormat="1" applyFont="1" applyFill="1" applyBorder="1" applyAlignment="1">
      <alignment horizontal="left" wrapText="1" readingOrder="1"/>
    </xf>
    <xf numFmtId="166" fontId="34" fillId="0" borderId="1" xfId="10" quotePrefix="1" applyNumberFormat="1" applyFont="1" applyBorder="1"/>
    <xf numFmtId="43" fontId="34" fillId="0" borderId="0" xfId="10" applyFont="1"/>
    <xf numFmtId="43" fontId="11" fillId="0" borderId="0" xfId="0" applyNumberFormat="1" applyFont="1" applyFill="1" applyBorder="1" applyAlignment="1">
      <alignment horizontal="left" wrapText="1" readingOrder="1"/>
    </xf>
    <xf numFmtId="4" fontId="6" fillId="8" borderId="8" xfId="0" applyNumberFormat="1" applyFont="1" applyFill="1" applyBorder="1" applyAlignment="1">
      <alignment horizontal="center"/>
    </xf>
    <xf numFmtId="4" fontId="6" fillId="8" borderId="10" xfId="0" applyNumberFormat="1" applyFont="1" applyFill="1" applyBorder="1" applyAlignment="1">
      <alignment horizontal="center"/>
    </xf>
    <xf numFmtId="4" fontId="6" fillId="3" borderId="8" xfId="0" applyNumberFormat="1" applyFont="1" applyFill="1" applyBorder="1" applyAlignment="1">
      <alignment horizontal="center"/>
    </xf>
    <xf numFmtId="4" fontId="6" fillId="3" borderId="10" xfId="0" applyNumberFormat="1" applyFont="1" applyFill="1" applyBorder="1" applyAlignment="1">
      <alignment horizontal="center"/>
    </xf>
    <xf numFmtId="0" fontId="2" fillId="12" borderId="0" xfId="0" applyFont="1" applyFill="1"/>
    <xf numFmtId="0" fontId="0" fillId="12" borderId="0" xfId="0" applyFill="1"/>
    <xf numFmtId="0" fontId="0" fillId="12" borderId="0" xfId="0" applyFill="1" applyBorder="1"/>
    <xf numFmtId="0" fontId="5" fillId="12" borderId="0" xfId="0" applyFont="1" applyFill="1"/>
    <xf numFmtId="0" fontId="6" fillId="0" borderId="1" xfId="0" applyFont="1" applyFill="1" applyBorder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6" fontId="2" fillId="0" borderId="0" xfId="0" applyNumberFormat="1" applyFont="1"/>
    <xf numFmtId="0" fontId="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35" fillId="13" borderId="24" xfId="0" applyFont="1" applyFill="1" applyBorder="1" applyAlignment="1">
      <alignment horizontal="center" vertical="center"/>
    </xf>
    <xf numFmtId="0" fontId="35" fillId="13" borderId="25" xfId="0" applyFont="1" applyFill="1" applyBorder="1" applyAlignment="1">
      <alignment horizontal="center" vertical="center"/>
    </xf>
    <xf numFmtId="0" fontId="35" fillId="13" borderId="25" xfId="0" applyFont="1" applyFill="1" applyBorder="1" applyAlignment="1">
      <alignment horizontal="center" vertical="center" wrapText="1"/>
    </xf>
    <xf numFmtId="0" fontId="36" fillId="0" borderId="26" xfId="0" applyFont="1" applyBorder="1" applyAlignment="1">
      <alignment horizontal="right" vertical="center"/>
    </xf>
    <xf numFmtId="0" fontId="36" fillId="0" borderId="26" xfId="0" applyFont="1" applyBorder="1" applyAlignment="1">
      <alignment horizontal="left" vertical="center"/>
    </xf>
    <xf numFmtId="4" fontId="37" fillId="0" borderId="26" xfId="0" applyNumberFormat="1" applyFont="1" applyBorder="1" applyAlignment="1">
      <alignment horizontal="right" vertical="center"/>
    </xf>
    <xf numFmtId="4" fontId="36" fillId="0" borderId="26" xfId="0" applyNumberFormat="1" applyFont="1" applyBorder="1" applyAlignment="1">
      <alignment vertical="center"/>
    </xf>
    <xf numFmtId="4" fontId="37" fillId="0" borderId="26" xfId="0" applyNumberFormat="1" applyFont="1" applyBorder="1" applyAlignment="1">
      <alignment vertical="center"/>
    </xf>
    <xf numFmtId="0" fontId="36" fillId="0" borderId="26" xfId="0" applyFont="1" applyBorder="1" applyAlignment="1">
      <alignment vertical="center"/>
    </xf>
    <xf numFmtId="4" fontId="37" fillId="0" borderId="26" xfId="0" applyNumberFormat="1" applyFont="1" applyBorder="1"/>
    <xf numFmtId="0" fontId="0" fillId="0" borderId="0" xfId="0" applyFont="1"/>
    <xf numFmtId="43" fontId="0" fillId="0" borderId="0" xfId="10" applyFont="1"/>
    <xf numFmtId="43" fontId="0" fillId="0" borderId="0" xfId="0" applyNumberFormat="1"/>
    <xf numFmtId="43" fontId="26" fillId="0" borderId="0" xfId="0" applyNumberFormat="1" applyFont="1"/>
    <xf numFmtId="0" fontId="10" fillId="8" borderId="0" xfId="5" applyFont="1" applyFill="1" applyAlignment="1">
      <alignment horizontal="center"/>
    </xf>
    <xf numFmtId="0" fontId="0" fillId="8" borderId="0" xfId="0" applyFill="1"/>
    <xf numFmtId="2" fontId="0" fillId="8" borderId="0" xfId="0" applyNumberFormat="1" applyFill="1"/>
    <xf numFmtId="0" fontId="38" fillId="14" borderId="26" xfId="0" applyFont="1" applyFill="1" applyBorder="1" applyAlignment="1">
      <alignment vertical="center"/>
    </xf>
    <xf numFmtId="4" fontId="38" fillId="14" borderId="26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wrapText="1" readingOrder="1"/>
    </xf>
    <xf numFmtId="0" fontId="41" fillId="0" borderId="0" xfId="0" applyFont="1"/>
    <xf numFmtId="0" fontId="41" fillId="0" borderId="0" xfId="0" applyFont="1" applyAlignment="1">
      <alignment horizontal="center"/>
    </xf>
    <xf numFmtId="0" fontId="42" fillId="8" borderId="0" xfId="0" applyFont="1" applyFill="1"/>
    <xf numFmtId="4" fontId="42" fillId="15" borderId="0" xfId="0" applyNumberFormat="1" applyFont="1" applyFill="1" applyAlignment="1">
      <alignment horizontal="center"/>
    </xf>
    <xf numFmtId="0" fontId="44" fillId="0" borderId="5" xfId="0" applyFont="1" applyBorder="1"/>
    <xf numFmtId="4" fontId="44" fillId="15" borderId="8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4" fillId="0" borderId="6" xfId="0" applyFont="1" applyBorder="1"/>
    <xf numFmtId="4" fontId="44" fillId="15" borderId="10" xfId="0" applyNumberFormat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0" borderId="7" xfId="0" applyFont="1" applyBorder="1"/>
    <xf numFmtId="0" fontId="44" fillId="0" borderId="10" xfId="0" applyFont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4" fillId="15" borderId="10" xfId="0" applyFont="1" applyFill="1" applyBorder="1" applyAlignment="1">
      <alignment horizontal="center"/>
    </xf>
    <xf numFmtId="0" fontId="46" fillId="2" borderId="3" xfId="0" applyFont="1" applyFill="1" applyBorder="1" applyAlignment="1">
      <alignment horizontal="left" wrapText="1" readingOrder="1"/>
    </xf>
    <xf numFmtId="43" fontId="47" fillId="2" borderId="0" xfId="0" applyNumberFormat="1" applyFont="1" applyFill="1" applyBorder="1" applyAlignment="1">
      <alignment horizontal="center" wrapText="1" readingOrder="1"/>
    </xf>
    <xf numFmtId="43" fontId="47" fillId="2" borderId="0" xfId="0" applyNumberFormat="1" applyFont="1" applyFill="1" applyBorder="1" applyAlignment="1">
      <alignment horizontal="left" wrapText="1" readingOrder="1"/>
    </xf>
    <xf numFmtId="4" fontId="42" fillId="8" borderId="0" xfId="0" applyNumberFormat="1" applyFont="1" applyFill="1" applyAlignment="1">
      <alignment horizontal="center"/>
    </xf>
    <xf numFmtId="43" fontId="41" fillId="0" borderId="0" xfId="0" applyNumberFormat="1" applyFont="1"/>
    <xf numFmtId="0" fontId="46" fillId="2" borderId="1" xfId="0" applyFont="1" applyFill="1" applyBorder="1" applyAlignment="1">
      <alignment horizontal="left" wrapText="1" readingOrder="1"/>
    </xf>
    <xf numFmtId="166" fontId="41" fillId="0" borderId="0" xfId="0" applyNumberFormat="1" applyFont="1" applyAlignment="1">
      <alignment horizontal="center"/>
    </xf>
    <xf numFmtId="0" fontId="46" fillId="0" borderId="1" xfId="0" applyFont="1" applyFill="1" applyBorder="1" applyAlignment="1">
      <alignment horizontal="left" wrapText="1" readingOrder="1"/>
    </xf>
    <xf numFmtId="166" fontId="41" fillId="0" borderId="0" xfId="0" applyNumberFormat="1" applyFont="1" applyFill="1" applyAlignment="1">
      <alignment horizontal="center"/>
    </xf>
    <xf numFmtId="0" fontId="41" fillId="0" borderId="0" xfId="0" applyFont="1" applyFill="1"/>
    <xf numFmtId="166" fontId="40" fillId="0" borderId="0" xfId="0" applyNumberFormat="1" applyFont="1"/>
    <xf numFmtId="0" fontId="46" fillId="2" borderId="13" xfId="0" applyFont="1" applyFill="1" applyBorder="1" applyAlignment="1">
      <alignment horizontal="left" wrapText="1" readingOrder="1"/>
    </xf>
    <xf numFmtId="0" fontId="44" fillId="0" borderId="14" xfId="0" applyFont="1" applyBorder="1"/>
    <xf numFmtId="4" fontId="45" fillId="0" borderId="15" xfId="0" applyNumberFormat="1" applyFont="1" applyBorder="1" applyAlignment="1">
      <alignment horizontal="center"/>
    </xf>
    <xf numFmtId="4" fontId="45" fillId="15" borderId="15" xfId="0" applyNumberFormat="1" applyFont="1" applyFill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45" fillId="0" borderId="15" xfId="0" applyFont="1" applyBorder="1"/>
    <xf numFmtId="43" fontId="41" fillId="0" borderId="15" xfId="0" applyNumberFormat="1" applyFont="1" applyBorder="1"/>
    <xf numFmtId="0" fontId="46" fillId="0" borderId="0" xfId="0" applyFont="1" applyFill="1" applyBorder="1" applyAlignment="1">
      <alignment horizontal="left" wrapText="1" readingOrder="1"/>
    </xf>
    <xf numFmtId="43" fontId="47" fillId="0" borderId="0" xfId="0" applyNumberFormat="1" applyFont="1" applyFill="1" applyBorder="1" applyAlignment="1">
      <alignment horizontal="left" wrapText="1" readingOrder="1"/>
    </xf>
    <xf numFmtId="4" fontId="45" fillId="15" borderId="0" xfId="0" applyNumberFormat="1" applyFont="1" applyFill="1" applyBorder="1" applyAlignment="1">
      <alignment horizontal="center"/>
    </xf>
    <xf numFmtId="4" fontId="44" fillId="0" borderId="15" xfId="0" applyNumberFormat="1" applyFont="1" applyBorder="1" applyAlignment="1">
      <alignment horizontal="center"/>
    </xf>
    <xf numFmtId="4" fontId="44" fillId="15" borderId="15" xfId="0" applyNumberFormat="1" applyFont="1" applyFill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4" fillId="0" borderId="15" xfId="0" applyFont="1" applyBorder="1"/>
    <xf numFmtId="4" fontId="41" fillId="0" borderId="0" xfId="0" applyNumberFormat="1" applyFont="1"/>
    <xf numFmtId="0" fontId="41" fillId="15" borderId="0" xfId="0" applyFont="1" applyFill="1"/>
    <xf numFmtId="0" fontId="43" fillId="5" borderId="0" xfId="0" applyFont="1" applyFill="1"/>
    <xf numFmtId="0" fontId="43" fillId="5" borderId="0" xfId="0" applyFont="1" applyFill="1" applyAlignment="1">
      <alignment horizontal="center"/>
    </xf>
    <xf numFmtId="0" fontId="41" fillId="5" borderId="0" xfId="0" applyFont="1" applyFill="1"/>
    <xf numFmtId="0" fontId="41" fillId="5" borderId="0" xfId="0" applyFont="1" applyFill="1" applyAlignment="1">
      <alignment horizontal="center"/>
    </xf>
    <xf numFmtId="0" fontId="42" fillId="5" borderId="0" xfId="0" applyFont="1" applyFill="1"/>
    <xf numFmtId="0" fontId="25" fillId="16" borderId="4" xfId="5" applyFont="1" applyFill="1" applyBorder="1" applyAlignment="1">
      <alignment horizontal="center"/>
    </xf>
    <xf numFmtId="0" fontId="0" fillId="17" borderId="0" xfId="0" applyFill="1"/>
    <xf numFmtId="43" fontId="0" fillId="17" borderId="0" xfId="10" applyFont="1" applyFill="1"/>
    <xf numFmtId="43" fontId="27" fillId="0" borderId="0" xfId="0" applyNumberFormat="1" applyFont="1"/>
    <xf numFmtId="43" fontId="5" fillId="0" borderId="0" xfId="10" applyFont="1"/>
    <xf numFmtId="0" fontId="36" fillId="18" borderId="26" xfId="0" applyFont="1" applyFill="1" applyBorder="1" applyAlignment="1">
      <alignment horizontal="right" vertical="center"/>
    </xf>
    <xf numFmtId="0" fontId="36" fillId="18" borderId="26" xfId="0" applyFont="1" applyFill="1" applyBorder="1" applyAlignment="1">
      <alignment horizontal="left" vertical="center"/>
    </xf>
    <xf numFmtId="4" fontId="53" fillId="18" borderId="0" xfId="0" applyNumberFormat="1" applyFont="1" applyFill="1" applyAlignment="1">
      <alignment horizontal="right" vertical="center"/>
    </xf>
    <xf numFmtId="4" fontId="53" fillId="18" borderId="0" xfId="0" applyNumberFormat="1" applyFont="1" applyFill="1" applyAlignment="1">
      <alignment vertical="center"/>
    </xf>
    <xf numFmtId="4" fontId="52" fillId="18" borderId="1" xfId="0" applyNumberFormat="1" applyFont="1" applyFill="1" applyBorder="1" applyAlignment="1">
      <alignment vertical="center"/>
    </xf>
    <xf numFmtId="2" fontId="16" fillId="18" borderId="0" xfId="1" applyNumberFormat="1" applyFont="1" applyFill="1" applyAlignment="1">
      <alignment horizontal="center"/>
    </xf>
    <xf numFmtId="2" fontId="0" fillId="18" borderId="0" xfId="0" applyNumberFormat="1" applyFill="1"/>
    <xf numFmtId="0" fontId="38" fillId="19" borderId="27" xfId="0" applyFont="1" applyFill="1" applyBorder="1" applyAlignment="1">
      <alignment vertical="center"/>
    </xf>
    <xf numFmtId="0" fontId="38" fillId="19" borderId="28" xfId="0" applyFont="1" applyFill="1" applyBorder="1" applyAlignment="1">
      <alignment vertical="center"/>
    </xf>
    <xf numFmtId="4" fontId="38" fillId="19" borderId="28" xfId="0" applyNumberFormat="1" applyFont="1" applyFill="1" applyBorder="1" applyAlignment="1">
      <alignment vertical="center"/>
    </xf>
    <xf numFmtId="4" fontId="38" fillId="19" borderId="28" xfId="0" applyNumberFormat="1" applyFont="1" applyFill="1" applyBorder="1" applyAlignment="1">
      <alignment horizontal="center" vertical="center"/>
    </xf>
    <xf numFmtId="0" fontId="27" fillId="18" borderId="18" xfId="0" applyFont="1" applyFill="1" applyBorder="1" applyAlignment="1">
      <alignment horizontal="right"/>
    </xf>
    <xf numFmtId="43" fontId="47" fillId="18" borderId="0" xfId="0" applyNumberFormat="1" applyFont="1" applyFill="1" applyBorder="1" applyAlignment="1">
      <alignment horizontal="center" wrapText="1" readingOrder="1"/>
    </xf>
    <xf numFmtId="43" fontId="47" fillId="18" borderId="15" xfId="0" applyNumberFormat="1" applyFont="1" applyFill="1" applyBorder="1" applyAlignment="1">
      <alignment horizontal="center" wrapText="1" readingOrder="1"/>
    </xf>
    <xf numFmtId="4" fontId="42" fillId="18" borderId="0" xfId="0" applyNumberFormat="1" applyFont="1" applyFill="1" applyAlignment="1">
      <alignment horizontal="center"/>
    </xf>
    <xf numFmtId="4" fontId="42" fillId="18" borderId="15" xfId="0" applyNumberFormat="1" applyFont="1" applyFill="1" applyBorder="1" applyAlignment="1">
      <alignment horizontal="center"/>
    </xf>
    <xf numFmtId="4" fontId="43" fillId="18" borderId="15" xfId="0" applyNumberFormat="1" applyFont="1" applyFill="1" applyBorder="1" applyAlignment="1">
      <alignment horizontal="center"/>
    </xf>
    <xf numFmtId="0" fontId="7" fillId="18" borderId="1" xfId="0" applyFont="1" applyFill="1" applyBorder="1" applyAlignment="1">
      <alignment horizontal="left" wrapText="1" readingOrder="1"/>
    </xf>
    <xf numFmtId="43" fontId="0" fillId="18" borderId="0" xfId="10" applyFont="1" applyFill="1"/>
    <xf numFmtId="43" fontId="33" fillId="0" borderId="1" xfId="10" applyFont="1" applyBorder="1"/>
    <xf numFmtId="43" fontId="33" fillId="18" borderId="1" xfId="10" applyFont="1" applyFill="1" applyBorder="1"/>
    <xf numFmtId="43" fontId="26" fillId="18" borderId="1" xfId="10" applyFont="1" applyFill="1" applyBorder="1"/>
    <xf numFmtId="43" fontId="26" fillId="18" borderId="0" xfId="0" applyNumberFormat="1" applyFont="1" applyFill="1"/>
    <xf numFmtId="43" fontId="11" fillId="18" borderId="0" xfId="0" applyNumberFormat="1" applyFont="1" applyFill="1" applyBorder="1" applyAlignment="1">
      <alignment horizontal="left" wrapText="1" readingOrder="1"/>
    </xf>
    <xf numFmtId="43" fontId="54" fillId="18" borderId="15" xfId="0" applyNumberFormat="1" applyFont="1" applyFill="1" applyBorder="1" applyAlignment="1">
      <alignment horizontal="left" wrapText="1" readingOrder="1"/>
    </xf>
    <xf numFmtId="4" fontId="8" fillId="18" borderId="0" xfId="0" applyNumberFormat="1" applyFont="1" applyFill="1" applyAlignment="1">
      <alignment horizontal="center"/>
    </xf>
    <xf numFmtId="4" fontId="8" fillId="18" borderId="15" xfId="0" applyNumberFormat="1" applyFont="1" applyFill="1" applyBorder="1" applyAlignment="1">
      <alignment horizontal="center"/>
    </xf>
    <xf numFmtId="4" fontId="9" fillId="18" borderId="15" xfId="0" applyNumberFormat="1" applyFont="1" applyFill="1" applyBorder="1" applyAlignment="1">
      <alignment horizontal="center"/>
    </xf>
    <xf numFmtId="43" fontId="8" fillId="18" borderId="0" xfId="0" applyNumberFormat="1" applyFont="1" applyFill="1"/>
    <xf numFmtId="0" fontId="29" fillId="18" borderId="1" xfId="9" applyFont="1" applyFill="1" applyBorder="1"/>
    <xf numFmtId="43" fontId="30" fillId="18" borderId="18" xfId="10" applyFont="1" applyFill="1" applyBorder="1"/>
    <xf numFmtId="43" fontId="27" fillId="18" borderId="1" xfId="10" applyFont="1" applyFill="1" applyBorder="1"/>
    <xf numFmtId="0" fontId="48" fillId="17" borderId="23" xfId="0" applyFont="1" applyFill="1" applyBorder="1" applyAlignment="1">
      <alignment horizontal="center"/>
    </xf>
    <xf numFmtId="0" fontId="49" fillId="17" borderId="23" xfId="0" applyFont="1" applyFill="1" applyBorder="1"/>
    <xf numFmtId="0" fontId="25" fillId="17" borderId="14" xfId="5" applyFont="1" applyFill="1" applyBorder="1" applyAlignment="1">
      <alignment horizontal="center"/>
    </xf>
    <xf numFmtId="0" fontId="25" fillId="17" borderId="15" xfId="5" applyFont="1" applyFill="1" applyBorder="1" applyAlignment="1">
      <alignment horizontal="center"/>
    </xf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3" fillId="8" borderId="8" xfId="0" applyFont="1" applyFill="1" applyBorder="1" applyAlignment="1">
      <alignment horizontal="center" vertical="center"/>
    </xf>
    <xf numFmtId="0" fontId="43" fillId="8" borderId="9" xfId="0" applyFont="1" applyFill="1" applyBorder="1" applyAlignment="1">
      <alignment horizontal="center" vertical="center"/>
    </xf>
    <xf numFmtId="0" fontId="50" fillId="17" borderId="23" xfId="0" applyFont="1" applyFill="1" applyBorder="1" applyAlignment="1">
      <alignment horizontal="center"/>
    </xf>
    <xf numFmtId="0" fontId="51" fillId="17" borderId="23" xfId="0" applyFont="1" applyFill="1" applyBorder="1"/>
    <xf numFmtId="0" fontId="39" fillId="0" borderId="29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27" fillId="0" borderId="0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1" xfId="8" applyFont="1" applyFill="1" applyBorder="1" applyAlignment="1">
      <alignment horizontal="center"/>
    </xf>
    <xf numFmtId="0" fontId="0" fillId="0" borderId="0" xfId="0" applyAlignment="1"/>
  </cellXfs>
  <cellStyles count="12">
    <cellStyle name="Comma" xfId="10" builtinId="3"/>
    <cellStyle name="Comma 2" xfId="1" xr:uid="{00000000-0005-0000-0000-000001000000}"/>
    <cellStyle name="Comma 2 2" xfId="2" xr:uid="{00000000-0005-0000-0000-000002000000}"/>
    <cellStyle name="Comma 2 3" xfId="3" xr:uid="{00000000-0005-0000-0000-000003000000}"/>
    <cellStyle name="Comma 3" xfId="4" xr:uid="{00000000-0005-0000-0000-000004000000}"/>
    <cellStyle name="Comma 4" xfId="6" xr:uid="{00000000-0005-0000-0000-000005000000}"/>
    <cellStyle name="Comma 5" xfId="11" xr:uid="{C19C43E8-4314-4A84-B9C1-8DCC92E24890}"/>
    <cellStyle name="Normal" xfId="0" builtinId="0"/>
    <cellStyle name="Normal 2" xfId="5" xr:uid="{00000000-0005-0000-0000-000007000000}"/>
    <cellStyle name="Normal 3" xfId="7" xr:uid="{00000000-0005-0000-0000-000008000000}"/>
    <cellStyle name="Output" xfId="9" builtinId="21"/>
    <cellStyle name="Title" xfId="8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1114425</xdr:colOff>
      <xdr:row>0</xdr:row>
      <xdr:rowOff>1143</xdr:rowOff>
    </xdr:to>
    <xdr:pic>
      <xdr:nvPicPr>
        <xdr:cNvPr id="2" name="Picture 1" descr="8.jpg">
          <a:extLst>
            <a:ext uri="{FF2B5EF4-FFF2-40B4-BE49-F238E27FC236}">
              <a16:creationId xmlns:a16="http://schemas.microsoft.com/office/drawing/2014/main" id="{825BA139-E6C6-45E6-898A-BFAAFA18550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25" y="219075"/>
          <a:ext cx="2305050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mik/Desktop/tech%20publication/demo/2018%20full%20year/IGR%20Report_FY%20Tables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Q1 &amp; Q2 (firs)"/>
      <sheetName val="2018 YoY growth (firs)"/>
      <sheetName val="Q1_2018"/>
      <sheetName val="Q2_2018"/>
      <sheetName val="HY_2018"/>
      <sheetName val="Q1-Q2_2018"/>
      <sheetName val="HY ranking_2018"/>
      <sheetName val="YoY"/>
      <sheetName val="Geo-pol"/>
      <sheetName val="Q3_2018"/>
      <sheetName val="Q4_2018"/>
      <sheetName val="Q4 igr"/>
      <sheetName val="2018 Q1-Q3"/>
      <sheetName val="Q1-Q3-2018"/>
      <sheetName val="Q1-Q3 ranking"/>
      <sheetName val="2018 QoQ growth"/>
      <sheetName val="2018 Q3_YoY"/>
      <sheetName val="2018 Q3_firs"/>
      <sheetName val="Q1-Q4 igr"/>
      <sheetName val="duds"/>
      <sheetName val="Sheet1"/>
      <sheetName val="real 2017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C5">
            <v>2509853283.9499998</v>
          </cell>
        </row>
        <row r="41">
          <cell r="H4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C5">
            <v>1215125028.3800001</v>
          </cell>
        </row>
        <row r="41">
          <cell r="H41">
            <v>0</v>
          </cell>
        </row>
      </sheetData>
      <sheetData sheetId="10" refreshError="1"/>
      <sheetData sheetId="11" refreshError="1">
        <row r="5">
          <cell r="C5">
            <v>1413506520.6400001</v>
          </cell>
        </row>
        <row r="41">
          <cell r="H41"/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806B-C2D6-4AFF-8C3E-0812A084CB85}">
  <sheetPr>
    <tabColor rgb="FFC00000"/>
  </sheetPr>
  <dimension ref="A1:O998"/>
  <sheetViews>
    <sheetView topLeftCell="A3" zoomScale="50" zoomScaleNormal="50" workbookViewId="0">
      <pane xSplit="2" ySplit="3" topLeftCell="C17" activePane="bottomRight" state="frozen"/>
      <selection activeCell="A3" sqref="A3"/>
      <selection pane="topRight" activeCell="C3" sqref="C3"/>
      <selection pane="bottomLeft" activeCell="A6" sqref="A6"/>
      <selection pane="bottomRight" activeCell="E50" sqref="E50"/>
    </sheetView>
  </sheetViews>
  <sheetFormatPr defaultColWidth="14.453125" defaultRowHeight="14.5" x14ac:dyDescent="0.35"/>
  <cols>
    <col min="1" max="1" width="10.08984375" style="7" bestFit="1" customWidth="1"/>
    <col min="2" max="2" width="19.08984375" style="7" customWidth="1"/>
    <col min="3" max="3" width="27.08984375" style="7" bestFit="1" customWidth="1"/>
    <col min="4" max="4" width="25.54296875" style="7" bestFit="1" customWidth="1"/>
    <col min="5" max="5" width="28.08984375" style="7" bestFit="1" customWidth="1"/>
    <col min="6" max="7" width="27.08984375" style="7" bestFit="1" customWidth="1"/>
    <col min="8" max="8" width="25.54296875" style="7" bestFit="1" customWidth="1"/>
    <col min="9" max="9" width="34" style="7" customWidth="1"/>
    <col min="10" max="10" width="38.36328125" style="90" customWidth="1"/>
    <col min="11" max="11" width="36.54296875" style="152" customWidth="1"/>
    <col min="12" max="12" width="23" style="148" bestFit="1" customWidth="1"/>
    <col min="13" max="21" width="8.90625" style="7" customWidth="1"/>
    <col min="22" max="16384" width="14.453125" style="7"/>
  </cols>
  <sheetData>
    <row r="1" spans="1:15" ht="14.25" customHeight="1" x14ac:dyDescent="0.35">
      <c r="K1" s="151"/>
    </row>
    <row r="2" spans="1:15" ht="14.25" customHeight="1" x14ac:dyDescent="0.35">
      <c r="K2" s="151"/>
    </row>
    <row r="3" spans="1:15" ht="14.25" customHeight="1" thickBot="1" x14ac:dyDescent="0.4"/>
    <row r="4" spans="1:15" s="205" customFormat="1" ht="24" customHeight="1" thickBot="1" x14ac:dyDescent="0.6">
      <c r="A4" s="241" t="s">
        <v>270</v>
      </c>
      <c r="B4" s="242"/>
      <c r="C4" s="242"/>
      <c r="D4" s="242"/>
      <c r="E4" s="242"/>
      <c r="F4" s="242"/>
      <c r="G4" s="242"/>
      <c r="H4" s="242"/>
      <c r="I4" s="242"/>
      <c r="J4" s="243" t="s">
        <v>273</v>
      </c>
      <c r="K4" s="244"/>
      <c r="L4" s="206"/>
    </row>
    <row r="5" spans="1:15" ht="14.25" customHeight="1" thickBot="1" x14ac:dyDescent="0.4">
      <c r="A5" s="137" t="s">
        <v>271</v>
      </c>
      <c r="B5" s="138" t="s">
        <v>80</v>
      </c>
      <c r="C5" s="138" t="s">
        <v>81</v>
      </c>
      <c r="D5" s="139" t="s">
        <v>82</v>
      </c>
      <c r="E5" s="138" t="s">
        <v>272</v>
      </c>
      <c r="F5" s="138" t="s">
        <v>84</v>
      </c>
      <c r="G5" s="138" t="s">
        <v>204</v>
      </c>
      <c r="H5" s="138" t="s">
        <v>85</v>
      </c>
      <c r="I5" s="138" t="s">
        <v>247</v>
      </c>
      <c r="J5" s="204" t="s">
        <v>274</v>
      </c>
      <c r="K5" s="204" t="s">
        <v>275</v>
      </c>
    </row>
    <row r="6" spans="1:15" ht="14.25" customHeight="1" x14ac:dyDescent="0.35">
      <c r="A6" s="140">
        <v>1</v>
      </c>
      <c r="B6" s="141" t="s">
        <v>43</v>
      </c>
      <c r="C6" s="142">
        <v>3787591787.1100001</v>
      </c>
      <c r="D6" s="142">
        <v>177303831.36000001</v>
      </c>
      <c r="E6" s="142">
        <v>130613394.51000001</v>
      </c>
      <c r="F6" s="142">
        <v>730059557.78999996</v>
      </c>
      <c r="G6" s="143">
        <v>4825568570.7700005</v>
      </c>
      <c r="H6" s="144">
        <v>3087027761.2800002</v>
      </c>
      <c r="I6" s="143">
        <v>7912596332.0500011</v>
      </c>
      <c r="J6" s="100">
        <f>(I6-('Q1-Q4 2018 dissagrgated'!C5+'Q1-Q4 2018 dissagrgated'!D5))/('Q1-Q4 2018 dissagrgated'!C5+'Q1-Q4 2018 dissagrgated'!D5)*100</f>
        <v>13.409653172616972</v>
      </c>
      <c r="K6" s="153">
        <f>(I6-'Q1-Q4 2018 dissagrgated'!L5)/'Q1-Q4 2018 dissagrgated'!L5*100</f>
        <v>0.69606564500023183</v>
      </c>
      <c r="M6" s="149"/>
      <c r="N6" s="149"/>
      <c r="O6" s="149"/>
    </row>
    <row r="7" spans="1:15" ht="14.25" customHeight="1" x14ac:dyDescent="0.35">
      <c r="A7" s="140">
        <v>2</v>
      </c>
      <c r="B7" s="141" t="s">
        <v>44</v>
      </c>
      <c r="C7" s="143">
        <v>3746858375.9400001</v>
      </c>
      <c r="D7" s="143">
        <v>30801895</v>
      </c>
      <c r="E7" s="143">
        <v>175201875</v>
      </c>
      <c r="F7" s="143">
        <v>182213689.41</v>
      </c>
      <c r="G7" s="143">
        <v>4135075835.3499999</v>
      </c>
      <c r="H7" s="143">
        <v>879732015.32000005</v>
      </c>
      <c r="I7" s="143">
        <v>5014807850.6700001</v>
      </c>
      <c r="J7" s="100">
        <f>(I7-('Q1-Q4 2018 dissagrgated'!C6+'Q1-Q4 2018 dissagrgated'!D6))/('Q1-Q4 2018 dissagrgated'!C6+'Q1-Q4 2018 dissagrgated'!D6)*100</f>
        <v>57.872584384820925</v>
      </c>
      <c r="K7" s="153">
        <f>(I7-'Q1-Q4 2018 dissagrgated'!L6)/'Q1-Q4 2018 dissagrgated'!L6*100</f>
        <v>65.593414843746174</v>
      </c>
      <c r="M7" s="149"/>
      <c r="N7" s="149"/>
      <c r="O7" s="149"/>
    </row>
    <row r="8" spans="1:15" ht="14.25" customHeight="1" x14ac:dyDescent="0.35">
      <c r="A8" s="140">
        <v>3</v>
      </c>
      <c r="B8" s="141" t="s">
        <v>45</v>
      </c>
      <c r="C8" s="143">
        <v>17507963166.59</v>
      </c>
      <c r="D8" s="143">
        <v>151216612.16999999</v>
      </c>
      <c r="E8" s="143">
        <v>189511900</v>
      </c>
      <c r="F8" s="143">
        <v>1502032943.4300001</v>
      </c>
      <c r="G8" s="143">
        <v>19350724622.189999</v>
      </c>
      <c r="H8" s="143">
        <v>1113882611.22</v>
      </c>
      <c r="I8" s="143">
        <v>20464607233.41</v>
      </c>
      <c r="J8" s="100">
        <f>(I8-('Q1-Q4 2018 dissagrgated'!C7+'Q1-Q4 2018 dissagrgated'!D7))/('Q1-Q4 2018 dissagrgated'!C7+'Q1-Q4 2018 dissagrgated'!D7)*100</f>
        <v>72.952307236403897</v>
      </c>
      <c r="K8" s="153">
        <f>(I8-'Q1-Q4 2018 dissagrgated'!L7)/'Q1-Q4 2018 dissagrgated'!L7*100</f>
        <v>65.326538273854197</v>
      </c>
      <c r="M8" s="149"/>
      <c r="N8" s="149"/>
      <c r="O8" s="149"/>
    </row>
    <row r="9" spans="1:15" ht="14.25" customHeight="1" x14ac:dyDescent="0.35">
      <c r="A9" s="209">
        <v>4</v>
      </c>
      <c r="B9" s="210" t="s">
        <v>46</v>
      </c>
      <c r="C9" s="211">
        <v>3417807185.6100001</v>
      </c>
      <c r="D9" s="212">
        <v>374075284.23000002</v>
      </c>
      <c r="E9" s="212">
        <v>280354545</v>
      </c>
      <c r="F9" s="212">
        <v>1225323907.53</v>
      </c>
      <c r="G9" s="213">
        <f>SUM(C9:F9)</f>
        <v>5297560922.3699999</v>
      </c>
      <c r="H9" s="211">
        <v>3389537393.8400002</v>
      </c>
      <c r="I9" s="213">
        <f>SUM(G9:H9)</f>
        <v>8687098316.2099991</v>
      </c>
      <c r="J9" s="214">
        <f>(I9-('Q1-Q4 2018 dissagrgated'!C8+'Q1-Q4 2018 dissagrgated'!D8))/('Q1-Q4 2018 dissagrgated'!C8+'Q1-Q4 2018 dissagrgated'!D8)*100</f>
        <v>22.917993171271551</v>
      </c>
      <c r="K9" s="215">
        <f>(I9-'Q1-Q4 2018 dissagrgated'!L8)/'Q1-Q4 2018 dissagrgated'!L8*100</f>
        <v>-29.014645480669365</v>
      </c>
      <c r="M9" s="149"/>
      <c r="N9" s="149"/>
      <c r="O9" s="149"/>
    </row>
    <row r="10" spans="1:15" ht="14.25" customHeight="1" x14ac:dyDescent="0.35">
      <c r="A10" s="140">
        <v>5</v>
      </c>
      <c r="B10" s="141" t="s">
        <v>47</v>
      </c>
      <c r="C10" s="143">
        <v>7852430009.8299999</v>
      </c>
      <c r="D10" s="143">
        <v>20787587.170000002</v>
      </c>
      <c r="E10" s="143">
        <v>61912247.740000002</v>
      </c>
      <c r="F10" s="143">
        <v>247956662.75999999</v>
      </c>
      <c r="G10" s="143">
        <v>8183086507.5</v>
      </c>
      <c r="H10" s="143">
        <v>85621630.689999998</v>
      </c>
      <c r="I10" s="143">
        <v>8268708138.1899996</v>
      </c>
      <c r="J10" s="100">
        <f>(I10-('Q1-Q4 2018 dissagrgated'!C9+'Q1-Q4 2018 dissagrgated'!D9))/('Q1-Q4 2018 dissagrgated'!C9+'Q1-Q4 2018 dissagrgated'!D9)*100</f>
        <v>79.503189016986042</v>
      </c>
      <c r="K10" s="153">
        <f>(I10-'Q1-Q4 2018 dissagrgated'!L9)/'Q1-Q4 2018 dissagrgated'!L9*100</f>
        <v>62.629261320694731</v>
      </c>
      <c r="M10" s="149"/>
      <c r="N10" s="149"/>
      <c r="O10" s="149"/>
    </row>
    <row r="11" spans="1:15" ht="14.25" customHeight="1" x14ac:dyDescent="0.35">
      <c r="A11" s="140">
        <v>6</v>
      </c>
      <c r="B11" s="141" t="s">
        <v>48</v>
      </c>
      <c r="C11" s="143">
        <v>4948413475.0799999</v>
      </c>
      <c r="D11" s="143">
        <v>195572208.59999999</v>
      </c>
      <c r="E11" s="143">
        <v>41032123.460000001</v>
      </c>
      <c r="F11" s="143">
        <v>519846679.36000001</v>
      </c>
      <c r="G11" s="143">
        <v>5704864486.5</v>
      </c>
      <c r="H11" s="143">
        <v>170654332.16999999</v>
      </c>
      <c r="I11" s="143">
        <v>5875518818.6700001</v>
      </c>
      <c r="J11" s="100">
        <f>(I11-('Q1-Q4 2018 dissagrgated'!C10+'Q1-Q4 2018 dissagrgated'!D10))/('Q1-Q4 2018 dissagrgated'!C10+'Q1-Q4 2018 dissagrgated'!D10)*100</f>
        <v>-14.528457359140468</v>
      </c>
      <c r="K11" s="153">
        <f>(I11-'Q1-Q4 2018 dissagrgated'!L10)/'Q1-Q4 2018 dissagrgated'!L10*100</f>
        <v>-13.113678854039115</v>
      </c>
      <c r="M11" s="149"/>
      <c r="N11" s="149"/>
      <c r="O11" s="149"/>
    </row>
    <row r="12" spans="1:15" ht="14.25" customHeight="1" x14ac:dyDescent="0.35">
      <c r="A12" s="140">
        <v>7</v>
      </c>
      <c r="B12" s="141" t="s">
        <v>49</v>
      </c>
      <c r="C12" s="143">
        <v>10253033234.110001</v>
      </c>
      <c r="D12" s="143">
        <v>305924533.94999999</v>
      </c>
      <c r="E12" s="143">
        <v>183971728</v>
      </c>
      <c r="F12" s="143">
        <v>41827159.869999997</v>
      </c>
      <c r="G12" s="143">
        <v>10784756655.930002</v>
      </c>
      <c r="H12" s="143">
        <v>1347015310.3099999</v>
      </c>
      <c r="I12" s="143">
        <v>12131771966.240002</v>
      </c>
      <c r="J12" s="100">
        <f>(I12-('Q1-Q4 2018 dissagrgated'!C11+'Q1-Q4 2018 dissagrgated'!D11))/('Q1-Q4 2018 dissagrgated'!C11+'Q1-Q4 2018 dissagrgated'!D11)*100</f>
        <v>100.07190108863524</v>
      </c>
      <c r="K12" s="153">
        <f>(I12-'Q1-Q4 2018 dissagrgated'!L11)/'Q1-Q4 2018 dissagrgated'!L11*100</f>
        <v>135.48714794899288</v>
      </c>
      <c r="M12" s="149"/>
      <c r="N12" s="149"/>
      <c r="O12" s="149"/>
    </row>
    <row r="13" spans="1:15" ht="14.25" customHeight="1" x14ac:dyDescent="0.35">
      <c r="A13" s="140">
        <v>8</v>
      </c>
      <c r="B13" s="141" t="s">
        <v>50</v>
      </c>
      <c r="C13" s="143">
        <v>2277612120.6199999</v>
      </c>
      <c r="D13" s="143">
        <v>220640743.47</v>
      </c>
      <c r="E13" s="143">
        <v>136982807</v>
      </c>
      <c r="F13" s="143">
        <v>257178673.71000001</v>
      </c>
      <c r="G13" s="143">
        <v>2892414344.7999997</v>
      </c>
      <c r="H13" s="143">
        <v>1025433729.77</v>
      </c>
      <c r="I13" s="143">
        <v>3917848074.5699997</v>
      </c>
      <c r="J13" s="100">
        <f>(I13-('Q1-Q4 2018 dissagrgated'!C12+'Q1-Q4 2018 dissagrgated'!D12))/('Q1-Q4 2018 dissagrgated'!C12+'Q1-Q4 2018 dissagrgated'!D12)*100</f>
        <v>28.006687021372485</v>
      </c>
      <c r="K13" s="153">
        <f>(I13-'Q1-Q4 2018 dissagrgated'!L12)/'Q1-Q4 2018 dissagrgated'!L12*100</f>
        <v>13.113540135250007</v>
      </c>
      <c r="M13" s="149"/>
      <c r="N13" s="149"/>
      <c r="O13" s="149"/>
    </row>
    <row r="14" spans="1:15" ht="14.25" customHeight="1" x14ac:dyDescent="0.35">
      <c r="A14" s="140">
        <v>9</v>
      </c>
      <c r="B14" s="141" t="s">
        <v>51</v>
      </c>
      <c r="C14" s="143">
        <v>3525065943.5700002</v>
      </c>
      <c r="D14" s="143">
        <v>57669516.460000001</v>
      </c>
      <c r="E14" s="143">
        <v>475481584.18000001</v>
      </c>
      <c r="F14" s="143">
        <v>10646043032.959999</v>
      </c>
      <c r="G14" s="143">
        <v>14704260077.169998</v>
      </c>
      <c r="H14" s="143">
        <v>2027165416.5999999</v>
      </c>
      <c r="I14" s="143">
        <v>16731425493.769999</v>
      </c>
      <c r="J14" s="100">
        <f>(I14-('Q1-Q4 2018 dissagrgated'!C13+'Q1-Q4 2018 dissagrgated'!D13))/('Q1-Q4 2018 dissagrgated'!C13+'Q1-Q4 2018 dissagrgated'!D13)*100</f>
        <v>71.467133544905806</v>
      </c>
      <c r="K14" s="153">
        <f>(I14-'Q1-Q4 2018 dissagrgated'!L13)/'Q1-Q4 2018 dissagrgated'!L13*100</f>
        <v>114.66205630074255</v>
      </c>
      <c r="M14" s="149"/>
      <c r="N14" s="149"/>
      <c r="O14" s="149"/>
    </row>
    <row r="15" spans="1:15" ht="14.25" customHeight="1" x14ac:dyDescent="0.35">
      <c r="A15" s="140">
        <v>10</v>
      </c>
      <c r="B15" s="141" t="s">
        <v>52</v>
      </c>
      <c r="C15" s="143">
        <v>28077233870.52</v>
      </c>
      <c r="D15" s="143">
        <v>239908874.93000001</v>
      </c>
      <c r="E15" s="143">
        <v>403443566.99000001</v>
      </c>
      <c r="F15" s="143">
        <v>3732489063.6599998</v>
      </c>
      <c r="G15" s="143">
        <v>32453075376.100002</v>
      </c>
      <c r="H15" s="143">
        <v>3937614545.7800002</v>
      </c>
      <c r="I15" s="143">
        <v>36390689921.879997</v>
      </c>
      <c r="J15" s="100">
        <f>(I15-('Q1-Q4 2018 dissagrgated'!C14+'Q1-Q4 2018 dissagrgated'!D14))/('Q1-Q4 2018 dissagrgated'!C14+'Q1-Q4 2018 dissagrgated'!D14)*100</f>
        <v>22.127093722568883</v>
      </c>
      <c r="K15" s="153">
        <f>(I15-'Q1-Q4 2018 dissagrgated'!L14)/'Q1-Q4 2018 dissagrgated'!L14*100</f>
        <v>27.052679454547413</v>
      </c>
      <c r="M15" s="149"/>
      <c r="N15" s="149"/>
      <c r="O15" s="149"/>
    </row>
    <row r="16" spans="1:15" ht="14.25" customHeight="1" x14ac:dyDescent="0.35">
      <c r="A16" s="140">
        <v>11</v>
      </c>
      <c r="B16" s="141" t="s">
        <v>53</v>
      </c>
      <c r="C16" s="143">
        <v>3720725807.0999999</v>
      </c>
      <c r="D16" s="143">
        <v>14956792.220000001</v>
      </c>
      <c r="E16" s="143">
        <v>129275000</v>
      </c>
      <c r="F16" s="143">
        <v>533209721.75</v>
      </c>
      <c r="G16" s="143">
        <v>4398167321.0699997</v>
      </c>
      <c r="H16" s="143">
        <v>742432673.85000002</v>
      </c>
      <c r="I16" s="143">
        <v>5140599994.9200001</v>
      </c>
      <c r="J16" s="100">
        <f>(I16-('Q1-Q4 2018 dissagrgated'!C15+'Q1-Q4 2018 dissagrgated'!D15))/('Q1-Q4 2018 dissagrgated'!C15+'Q1-Q4 2018 dissagrgated'!D15)*100</f>
        <v>68.745919671994088</v>
      </c>
      <c r="K16" s="153">
        <f>(I16-'Q1-Q4 2018 dissagrgated'!L15)/'Q1-Q4 2018 dissagrgated'!L15*100</f>
        <v>65.920438358923661</v>
      </c>
      <c r="M16" s="149"/>
      <c r="N16" s="149"/>
      <c r="O16" s="149"/>
    </row>
    <row r="17" spans="1:15" ht="14.25" customHeight="1" x14ac:dyDescent="0.35">
      <c r="A17" s="140">
        <v>12</v>
      </c>
      <c r="B17" s="141" t="s">
        <v>54</v>
      </c>
      <c r="C17" s="143">
        <v>6391436711.3500004</v>
      </c>
      <c r="D17" s="143">
        <v>577120804.38999999</v>
      </c>
      <c r="E17" s="143">
        <v>292159968.54000002</v>
      </c>
      <c r="F17" s="143">
        <v>5515829716.4899998</v>
      </c>
      <c r="G17" s="143">
        <v>12776547200.77</v>
      </c>
      <c r="H17" s="143">
        <v>2665201673.73</v>
      </c>
      <c r="I17" s="143">
        <v>15441748874.5</v>
      </c>
      <c r="J17" s="100">
        <f>(I17-('Q1-Q4 2018 dissagrgated'!C16+'Q1-Q4 2018 dissagrgated'!D16))/('Q1-Q4 2018 dissagrgated'!C16+'Q1-Q4 2018 dissagrgated'!D16)*100</f>
        <v>11.826365860426407</v>
      </c>
      <c r="K17" s="153">
        <f>(I17-'Q1-Q4 2018 dissagrgated'!L16)/'Q1-Q4 2018 dissagrgated'!L16*100</f>
        <v>5.6437436763602875</v>
      </c>
      <c r="M17" s="149"/>
      <c r="N17" s="149"/>
      <c r="O17" s="149"/>
    </row>
    <row r="18" spans="1:15" ht="14.25" customHeight="1" x14ac:dyDescent="0.35">
      <c r="A18" s="140">
        <v>13</v>
      </c>
      <c r="B18" s="141" t="s">
        <v>55</v>
      </c>
      <c r="C18" s="143">
        <v>4090306010.6799998</v>
      </c>
      <c r="D18" s="143">
        <v>133931687</v>
      </c>
      <c r="E18" s="143">
        <v>62004120</v>
      </c>
      <c r="F18" s="143">
        <v>270360413.68000001</v>
      </c>
      <c r="G18" s="143">
        <v>4556602231.3599997</v>
      </c>
      <c r="H18" s="143">
        <v>498003146.49000001</v>
      </c>
      <c r="I18" s="143">
        <v>5054605377.8499994</v>
      </c>
      <c r="J18" s="100">
        <f>(I18-('Q1-Q4 2018 dissagrgated'!C17+'Q1-Q4 2018 dissagrgated'!D17))/('Q1-Q4 2018 dissagrgated'!C17+'Q1-Q4 2018 dissagrgated'!D17)*100</f>
        <v>84.142419753711977</v>
      </c>
      <c r="K18" s="153">
        <f>(I18-'Q1-Q4 2018 dissagrgated'!L17)/'Q1-Q4 2018 dissagrgated'!L17*100</f>
        <v>35.860756824275526</v>
      </c>
      <c r="M18" s="149"/>
      <c r="N18" s="149"/>
      <c r="O18" s="149"/>
    </row>
    <row r="19" spans="1:15" ht="14.25" customHeight="1" x14ac:dyDescent="0.35">
      <c r="A19" s="140">
        <v>14</v>
      </c>
      <c r="B19" s="141" t="s">
        <v>56</v>
      </c>
      <c r="C19" s="143">
        <v>4346074083</v>
      </c>
      <c r="D19" s="143">
        <v>112287915</v>
      </c>
      <c r="E19" s="143">
        <v>361648365</v>
      </c>
      <c r="F19" s="143">
        <v>787565993</v>
      </c>
      <c r="G19" s="143">
        <v>5607576356</v>
      </c>
      <c r="H19" s="143">
        <v>5091473428</v>
      </c>
      <c r="I19" s="143">
        <v>10699049784</v>
      </c>
      <c r="J19" s="100">
        <f>(I19-('Q1-Q4 2018 dissagrgated'!C18+'Q1-Q4 2018 dissagrgated'!D18))/('Q1-Q4 2018 dissagrgated'!C18+'Q1-Q4 2018 dissagrgated'!D18)*100</f>
        <v>-13.004525880874768</v>
      </c>
      <c r="K19" s="153">
        <f>(I19-'Q1-Q4 2018 dissagrgated'!L18)/'Q1-Q4 2018 dissagrgated'!L18*100</f>
        <v>8.6469392781827725</v>
      </c>
      <c r="M19" s="149"/>
      <c r="N19" s="149"/>
      <c r="O19" s="149"/>
    </row>
    <row r="20" spans="1:15" ht="14.25" customHeight="1" x14ac:dyDescent="0.35">
      <c r="A20" s="140">
        <f>A19+1</f>
        <v>15</v>
      </c>
      <c r="B20" s="141" t="s">
        <v>57</v>
      </c>
      <c r="C20" s="143">
        <v>1392132596.1500001</v>
      </c>
      <c r="D20" s="143">
        <v>5517542</v>
      </c>
      <c r="E20" s="143">
        <v>58471450</v>
      </c>
      <c r="F20" s="143">
        <v>262542512.94</v>
      </c>
      <c r="G20" s="143">
        <v>1718664101.0900002</v>
      </c>
      <c r="H20" s="143">
        <v>368767029.32999998</v>
      </c>
      <c r="I20" s="143">
        <v>2087431130.4200001</v>
      </c>
      <c r="J20" s="100">
        <f>(I20-('Q1-Q4 2018 dissagrgated'!C19+'Q1-Q4 2018 dissagrgated'!D19))/('Q1-Q4 2018 dissagrgated'!C19+'Q1-Q4 2018 dissagrgated'!D19)*100</f>
        <v>-12.832732942861938</v>
      </c>
      <c r="K20" s="153">
        <f>(I20-'Q1-Q4 2018 dissagrgated'!L19)/'Q1-Q4 2018 dissagrgated'!L19*100</f>
        <v>-57.819513741028338</v>
      </c>
      <c r="M20" s="149"/>
      <c r="N20" s="149"/>
      <c r="O20" s="149"/>
    </row>
    <row r="21" spans="1:15" ht="14.25" customHeight="1" x14ac:dyDescent="0.35">
      <c r="A21" s="140">
        <f t="shared" ref="A21:A41" si="0">A20+1</f>
        <v>16</v>
      </c>
      <c r="B21" s="141" t="s">
        <v>58</v>
      </c>
      <c r="C21" s="143">
        <v>8589905356.2600002</v>
      </c>
      <c r="D21" s="143">
        <v>725788940.03999996</v>
      </c>
      <c r="E21" s="143">
        <v>670000000</v>
      </c>
      <c r="F21" s="143">
        <v>270000000</v>
      </c>
      <c r="G21" s="143">
        <v>10255694296.299999</v>
      </c>
      <c r="H21" s="143">
        <v>294693855</v>
      </c>
      <c r="I21" s="143">
        <v>10550388151.299999</v>
      </c>
      <c r="J21" s="100">
        <f>(I21-('Q1-Q4 2018 dissagrgated'!C20+'Q1-Q4 2018 dissagrgated'!D20))/('Q1-Q4 2018 dissagrgated'!C20+'Q1-Q4 2018 dissagrgated'!D20)*100</f>
        <v>50.458008171985092</v>
      </c>
      <c r="K21" s="153">
        <f>(I21-'Q1-Q4 2018 dissagrgated'!L20)/'Q1-Q4 2018 dissagrgated'!L20*100</f>
        <v>34.022696932912659</v>
      </c>
      <c r="M21" s="149"/>
      <c r="N21" s="149"/>
      <c r="O21" s="149"/>
    </row>
    <row r="22" spans="1:15" ht="14.25" customHeight="1" x14ac:dyDescent="0.35">
      <c r="A22" s="140">
        <f t="shared" si="0"/>
        <v>17</v>
      </c>
      <c r="B22" s="141" t="s">
        <v>59</v>
      </c>
      <c r="C22" s="143">
        <v>1895077759.8099999</v>
      </c>
      <c r="D22" s="143">
        <v>115560234</v>
      </c>
      <c r="E22" s="143">
        <v>88073966.560000002</v>
      </c>
      <c r="F22" s="143">
        <v>2133904236.55</v>
      </c>
      <c r="G22" s="143">
        <v>4232616196.9200001</v>
      </c>
      <c r="H22" s="143">
        <v>1137136898.9100001</v>
      </c>
      <c r="I22" s="143">
        <v>5369753095.8299999</v>
      </c>
      <c r="J22" s="100">
        <f>(I22-('Q1-Q4 2018 dissagrgated'!C21+'Q1-Q4 2018 dissagrgated'!D21))/('Q1-Q4 2018 dissagrgated'!C21+'Q1-Q4 2018 dissagrgated'!D21)*100</f>
        <v>11.829071468227358</v>
      </c>
      <c r="K22" s="153">
        <f>(I22-'Q1-Q4 2018 dissagrgated'!L21)/'Q1-Q4 2018 dissagrgated'!L21*100</f>
        <v>20.817927666516852</v>
      </c>
      <c r="M22" s="149"/>
      <c r="N22" s="149"/>
      <c r="O22" s="149"/>
    </row>
    <row r="23" spans="1:15" ht="14.25" customHeight="1" x14ac:dyDescent="0.35">
      <c r="A23" s="140">
        <f t="shared" si="0"/>
        <v>18</v>
      </c>
      <c r="B23" s="141" t="s">
        <v>60</v>
      </c>
      <c r="C23" s="143">
        <v>5622435155.3100004</v>
      </c>
      <c r="D23" s="143">
        <v>141855554.53</v>
      </c>
      <c r="E23" s="143">
        <v>224938230</v>
      </c>
      <c r="F23" s="143">
        <v>11865988288.190001</v>
      </c>
      <c r="G23" s="143">
        <v>17855217228.029999</v>
      </c>
      <c r="H23" s="143">
        <v>4546756229.9700003</v>
      </c>
      <c r="I23" s="143">
        <v>22401973458</v>
      </c>
      <c r="J23" s="100">
        <f>(I23-('Q1-Q4 2018 dissagrgated'!C22+'Q1-Q4 2018 dissagrgated'!D22))/('Q1-Q4 2018 dissagrgated'!C22+'Q1-Q4 2018 dissagrgated'!D22)*100</f>
        <v>39.973015208046455</v>
      </c>
      <c r="K23" s="153">
        <f>(I23-'Q1-Q4 2018 dissagrgated'!L22)/'Q1-Q4 2018 dissagrgated'!L22*100</f>
        <v>66.657883248686716</v>
      </c>
      <c r="M23" s="149"/>
      <c r="N23" s="149"/>
      <c r="O23" s="149"/>
    </row>
    <row r="24" spans="1:15" ht="14.25" customHeight="1" x14ac:dyDescent="0.35">
      <c r="A24" s="140">
        <f t="shared" si="0"/>
        <v>19</v>
      </c>
      <c r="B24" s="141" t="s">
        <v>61</v>
      </c>
      <c r="C24" s="142">
        <v>7829259717.1499996</v>
      </c>
      <c r="D24" s="142">
        <v>198369767.58000001</v>
      </c>
      <c r="E24" s="142">
        <v>186149835.16999999</v>
      </c>
      <c r="F24" s="142">
        <v>6122884338.6899996</v>
      </c>
      <c r="G24" s="143">
        <v>14336663658.59</v>
      </c>
      <c r="H24" s="146">
        <v>4227882445.77</v>
      </c>
      <c r="I24" s="143">
        <v>18564546104.360001</v>
      </c>
      <c r="J24" s="100">
        <f>(I24-('Q1-Q4 2018 dissagrgated'!C23+'Q1-Q4 2018 dissagrgated'!D23))/('Q1-Q4 2018 dissagrgated'!C23+'Q1-Q4 2018 dissagrgated'!D23)*100</f>
        <v>5.3949068914544901E-2</v>
      </c>
      <c r="K24" s="153">
        <f>(I24-'Q1-Q4 2018 dissagrgated'!L23)/'Q1-Q4 2018 dissagrgated'!L23*100</f>
        <v>-27.348401584449789</v>
      </c>
      <c r="M24" s="149"/>
      <c r="N24" s="149"/>
      <c r="O24" s="149"/>
    </row>
    <row r="25" spans="1:15" ht="14.25" customHeight="1" x14ac:dyDescent="0.35">
      <c r="A25" s="140">
        <f t="shared" si="0"/>
        <v>20</v>
      </c>
      <c r="B25" s="141" t="s">
        <v>62</v>
      </c>
      <c r="C25" s="143">
        <v>4259030752</v>
      </c>
      <c r="D25" s="143">
        <v>106392795</v>
      </c>
      <c r="E25" s="143">
        <v>60108797</v>
      </c>
      <c r="F25" s="143">
        <v>183652065</v>
      </c>
      <c r="G25" s="143">
        <v>4609184409</v>
      </c>
      <c r="H25" s="143">
        <v>197886672</v>
      </c>
      <c r="I25" s="143">
        <v>4807071081</v>
      </c>
      <c r="J25" s="100">
        <f>(I25-('Q1-Q4 2018 dissagrgated'!C24+'Q1-Q4 2018 dissagrgated'!D24))/('Q1-Q4 2018 dissagrgated'!C24+'Q1-Q4 2018 dissagrgated'!D24)*100</f>
        <v>37.863314989126252</v>
      </c>
      <c r="K25" s="153">
        <f>(I25-'Q1-Q4 2018 dissagrgated'!L24)/'Q1-Q4 2018 dissagrgated'!L24*100</f>
        <v>38.331711878182411</v>
      </c>
      <c r="M25" s="149"/>
      <c r="N25" s="149"/>
      <c r="O25" s="149"/>
    </row>
    <row r="26" spans="1:15" ht="14.25" customHeight="1" x14ac:dyDescent="0.35">
      <c r="A26" s="140">
        <f t="shared" si="0"/>
        <v>21</v>
      </c>
      <c r="B26" s="141" t="s">
        <v>63</v>
      </c>
      <c r="C26" s="143">
        <v>1634918070.2</v>
      </c>
      <c r="D26" s="143">
        <v>274152136.06</v>
      </c>
      <c r="E26" s="143">
        <v>42230843</v>
      </c>
      <c r="F26" s="143">
        <v>2225208302.0500002</v>
      </c>
      <c r="G26" s="143">
        <v>4176509351.3100004</v>
      </c>
      <c r="H26" s="143">
        <v>551991991.45000005</v>
      </c>
      <c r="I26" s="143">
        <v>4728501342.7600002</v>
      </c>
      <c r="J26" s="100">
        <f>(I26-('Q1-Q4 2018 dissagrgated'!C25+'Q1-Q4 2018 dissagrgated'!D25))/('Q1-Q4 2018 dissagrgated'!C25+'Q1-Q4 2018 dissagrgated'!D25)*100</f>
        <v>132.44421278498791</v>
      </c>
      <c r="K26" s="153">
        <f>(I26-'Q1-Q4 2018 dissagrgated'!L25)/'Q1-Q4 2018 dissagrgated'!L25*100</f>
        <v>66.045812409454513</v>
      </c>
      <c r="M26" s="149"/>
      <c r="N26" s="149"/>
      <c r="O26" s="149"/>
    </row>
    <row r="27" spans="1:15" ht="14.25" customHeight="1" x14ac:dyDescent="0.35">
      <c r="A27" s="140">
        <f t="shared" si="0"/>
        <v>22</v>
      </c>
      <c r="B27" s="141" t="s">
        <v>64</v>
      </c>
      <c r="C27" s="143">
        <v>3949854733.6599998</v>
      </c>
      <c r="D27" s="143">
        <v>30438985.91</v>
      </c>
      <c r="E27" s="143">
        <v>340402000</v>
      </c>
      <c r="F27" s="143">
        <v>505395066.44</v>
      </c>
      <c r="G27" s="143">
        <v>4826090786.0099993</v>
      </c>
      <c r="H27" s="143">
        <v>1857717278.6900001</v>
      </c>
      <c r="I27" s="143">
        <v>6683808064.6999989</v>
      </c>
      <c r="J27" s="100">
        <f>(I27-('Q1-Q4 2018 dissagrgated'!C26+'Q1-Q4 2018 dissagrgated'!D26))/('Q1-Q4 2018 dissagrgated'!C26+'Q1-Q4 2018 dissagrgated'!D26)*100</f>
        <v>22.692814044138501</v>
      </c>
      <c r="K27" s="215">
        <f>(I27-'Q1-Q4 2018 dissagrgated'!L26)/'Q1-Q4 2018 dissagrgated'!L26*100</f>
        <v>13.544333806573816</v>
      </c>
      <c r="M27" s="149"/>
      <c r="N27" s="149"/>
      <c r="O27" s="149"/>
    </row>
    <row r="28" spans="1:15" ht="14.25" customHeight="1" x14ac:dyDescent="0.35">
      <c r="A28" s="140">
        <f t="shared" si="0"/>
        <v>23</v>
      </c>
      <c r="B28" s="141" t="s">
        <v>65</v>
      </c>
      <c r="C28" s="143">
        <v>8436458716.8500004</v>
      </c>
      <c r="D28" s="143">
        <v>524709924.5</v>
      </c>
      <c r="E28" s="143">
        <v>246380531.28</v>
      </c>
      <c r="F28" s="143">
        <v>216362461.44</v>
      </c>
      <c r="G28" s="143">
        <v>9423911634.0700016</v>
      </c>
      <c r="H28" s="143">
        <v>6666461908.8599997</v>
      </c>
      <c r="I28" s="143">
        <v>16090373542.93</v>
      </c>
      <c r="J28" s="100">
        <f>(I28-('Q1-Q4 2018 dissagrgated'!C27+'Q1-Q4 2018 dissagrgated'!D27))/('Q1-Q4 2018 dissagrgated'!C27+'Q1-Q4 2018 dissagrgated'!D27)*100</f>
        <v>60.211964938017445</v>
      </c>
      <c r="K28" s="153">
        <f>(I28-'Q1-Q4 2018 dissagrgated'!L27)/'Q1-Q4 2018 dissagrgated'!L27*100</f>
        <v>23.736260238624535</v>
      </c>
      <c r="M28" s="149"/>
      <c r="N28" s="149"/>
      <c r="O28" s="149"/>
    </row>
    <row r="29" spans="1:15" ht="14.25" customHeight="1" x14ac:dyDescent="0.35">
      <c r="A29" s="140">
        <f t="shared" si="0"/>
        <v>24</v>
      </c>
      <c r="B29" s="141" t="s">
        <v>66</v>
      </c>
      <c r="C29" s="143">
        <v>141931431582.17999</v>
      </c>
      <c r="D29" s="143">
        <v>9703273769.2900009</v>
      </c>
      <c r="E29" s="143">
        <v>4152951053.8400002</v>
      </c>
      <c r="F29" s="143">
        <v>32015288038.720001</v>
      </c>
      <c r="G29" s="143">
        <v>187802944444.03</v>
      </c>
      <c r="H29" s="143">
        <v>17360442323.029999</v>
      </c>
      <c r="I29" s="143">
        <v>205163386767.06</v>
      </c>
      <c r="J29" s="100">
        <f>(I29-('Q1-Q4 2018 dissagrgated'!C28+'Q1-Q4 2018 dissagrgated'!D28))/('Q1-Q4 2018 dissagrgated'!C28+'Q1-Q4 2018 dissagrgated'!D28)*100</f>
        <v>4.4645811322039837</v>
      </c>
      <c r="K29" s="153">
        <f>(I29-'Q1-Q4 2018 dissagrgated'!L28)/'Q1-Q4 2018 dissagrgated'!L28*100</f>
        <v>10.429722062438335</v>
      </c>
      <c r="M29" s="149"/>
      <c r="N29" s="149"/>
      <c r="O29" s="149"/>
    </row>
    <row r="30" spans="1:15" ht="14.25" customHeight="1" x14ac:dyDescent="0.35">
      <c r="A30" s="140">
        <f t="shared" si="0"/>
        <v>25</v>
      </c>
      <c r="B30" s="141" t="s">
        <v>67</v>
      </c>
      <c r="C30" s="143">
        <v>4231652938.2199998</v>
      </c>
      <c r="D30" s="143">
        <v>23820336.649999999</v>
      </c>
      <c r="E30" s="143">
        <v>88920159.700000003</v>
      </c>
      <c r="F30" s="143">
        <v>81791208.459999993</v>
      </c>
      <c r="G30" s="143">
        <v>4426184643.0299997</v>
      </c>
      <c r="H30" s="143">
        <v>416128479.14999998</v>
      </c>
      <c r="I30" s="143">
        <v>4842313122.1799994</v>
      </c>
      <c r="J30" s="100">
        <f>(I30-('Q1-Q4 2018 dissagrgated'!C29+'Q1-Q4 2018 dissagrgated'!D29))/('Q1-Q4 2018 dissagrgated'!C29+'Q1-Q4 2018 dissagrgated'!D29)*100</f>
        <v>27.212990546985839</v>
      </c>
      <c r="K30" s="153">
        <f>(I30-'Q1-Q4 2018 dissagrgated'!L29)/'Q1-Q4 2018 dissagrgated'!L29*100</f>
        <v>28.769188267091732</v>
      </c>
      <c r="M30" s="149"/>
      <c r="N30" s="149"/>
      <c r="O30" s="149"/>
    </row>
    <row r="31" spans="1:15" ht="14.25" customHeight="1" x14ac:dyDescent="0.35">
      <c r="A31" s="140">
        <f t="shared" si="0"/>
        <v>26</v>
      </c>
      <c r="B31" s="141" t="s">
        <v>68</v>
      </c>
      <c r="C31" s="143">
        <v>2608721386.6999998</v>
      </c>
      <c r="D31" s="143">
        <v>59389691.869999997</v>
      </c>
      <c r="E31" s="143">
        <v>111648930</v>
      </c>
      <c r="F31" s="143">
        <v>6084487335.79</v>
      </c>
      <c r="G31" s="143">
        <v>8864247344.3600006</v>
      </c>
      <c r="H31" s="143">
        <v>262502949.53</v>
      </c>
      <c r="I31" s="143">
        <v>9126750293.8900013</v>
      </c>
      <c r="J31" s="100">
        <f>(I31-('Q1-Q4 2018 dissagrgated'!C30+'Q1-Q4 2018 dissagrgated'!D30))/('Q1-Q4 2018 dissagrgated'!C30+'Q1-Q4 2018 dissagrgated'!D30)*100</f>
        <v>87.769050343991154</v>
      </c>
      <c r="K31" s="153">
        <f>(I31-'Q1-Q4 2018 dissagrgated'!L30)/'Q1-Q4 2018 dissagrgated'!L30*100</f>
        <v>63.809441401191634</v>
      </c>
      <c r="M31" s="149"/>
      <c r="N31" s="149"/>
      <c r="O31" s="149"/>
    </row>
    <row r="32" spans="1:15" ht="14.25" customHeight="1" x14ac:dyDescent="0.35">
      <c r="A32" s="140">
        <f t="shared" si="0"/>
        <v>27</v>
      </c>
      <c r="B32" s="141" t="s">
        <v>69</v>
      </c>
      <c r="C32" s="143">
        <v>11177080210.629999</v>
      </c>
      <c r="D32" s="143">
        <v>1264169134.0599999</v>
      </c>
      <c r="E32" s="143">
        <v>525288524.77999997</v>
      </c>
      <c r="F32" s="143">
        <v>2109269824.54</v>
      </c>
      <c r="G32" s="143">
        <v>15075807694.009998</v>
      </c>
      <c r="H32" s="143">
        <v>14507671744.83</v>
      </c>
      <c r="I32" s="143">
        <v>29583479438.839996</v>
      </c>
      <c r="J32" s="100">
        <f>(I32-('Q1-Q4 2018 dissagrgated'!C31+'Q1-Q4 2018 dissagrgated'!D31))/('Q1-Q4 2018 dissagrgated'!C31+'Q1-Q4 2018 dissagrgated'!D31)*100</f>
        <v>-30.423350836696656</v>
      </c>
      <c r="K32" s="153">
        <f>(I32-'Q1-Q4 2018 dissagrgated'!L31)/'Q1-Q4 2018 dissagrgated'!L31*100</f>
        <v>-29.621684146273996</v>
      </c>
      <c r="M32" s="149"/>
      <c r="N32" s="149"/>
      <c r="O32" s="149"/>
    </row>
    <row r="33" spans="1:15" ht="14.25" customHeight="1" x14ac:dyDescent="0.35">
      <c r="A33" s="140">
        <f t="shared" si="0"/>
        <v>28</v>
      </c>
      <c r="B33" s="141" t="s">
        <v>70</v>
      </c>
      <c r="C33" s="143">
        <v>12712832086.59</v>
      </c>
      <c r="D33" s="143">
        <v>338054440.91000003</v>
      </c>
      <c r="E33" s="143">
        <v>309220897.92000002</v>
      </c>
      <c r="F33" s="143">
        <v>4157204348.1100001</v>
      </c>
      <c r="G33" s="143">
        <v>17517311773.529999</v>
      </c>
      <c r="H33" s="143">
        <v>1484251873.21</v>
      </c>
      <c r="I33" s="143">
        <v>19001563646.739998</v>
      </c>
      <c r="J33" s="100">
        <f>(I33-('Q1-Q4 2018 dissagrgated'!C32+'Q1-Q4 2018 dissagrgated'!D32))/('Q1-Q4 2018 dissagrgated'!C32+'Q1-Q4 2018 dissagrgated'!D32)*100</f>
        <v>101.77037906969734</v>
      </c>
      <c r="K33" s="153">
        <f>(I33-'Q1-Q4 2018 dissagrgated'!L32)/'Q1-Q4 2018 dissagrgated'!L32*100</f>
        <v>23.622463018087313</v>
      </c>
      <c r="M33" s="149"/>
      <c r="N33" s="149"/>
      <c r="O33" s="149"/>
    </row>
    <row r="34" spans="1:15" ht="14.25" customHeight="1" x14ac:dyDescent="0.35">
      <c r="A34" s="140">
        <f t="shared" si="0"/>
        <v>29</v>
      </c>
      <c r="B34" s="141" t="s">
        <v>71</v>
      </c>
      <c r="C34" s="143">
        <v>5064045722.1000004</v>
      </c>
      <c r="D34" s="143">
        <v>496316019.63999999</v>
      </c>
      <c r="E34" s="143">
        <v>124249472</v>
      </c>
      <c r="F34" s="143">
        <v>88578073.069999993</v>
      </c>
      <c r="G34" s="143">
        <v>5773189286.8100004</v>
      </c>
      <c r="H34" s="143">
        <v>4431912742.1300001</v>
      </c>
      <c r="I34" s="143">
        <v>10205102028.940001</v>
      </c>
      <c r="J34" s="100">
        <f>(I34-('Q1-Q4 2018 dissagrgated'!C33+'Q1-Q4 2018 dissagrgated'!D33))/('Q1-Q4 2018 dissagrgated'!C33+'Q1-Q4 2018 dissagrgated'!D33)*100</f>
        <v>113.76716748084283</v>
      </c>
      <c r="K34" s="153">
        <f>(I34-'Q1-Q4 2018 dissagrgated'!L33)/'Q1-Q4 2018 dissagrgated'!L33*100</f>
        <v>81.982751876757291</v>
      </c>
      <c r="M34" s="149"/>
      <c r="N34" s="149"/>
      <c r="O34" s="149"/>
    </row>
    <row r="35" spans="1:15" ht="14.25" customHeight="1" x14ac:dyDescent="0.35">
      <c r="A35" s="140">
        <f t="shared" si="0"/>
        <v>30</v>
      </c>
      <c r="B35" s="141" t="s">
        <v>72</v>
      </c>
      <c r="C35" s="143">
        <v>7984762660.2799997</v>
      </c>
      <c r="D35" s="143">
        <v>342141013.72000003</v>
      </c>
      <c r="E35" s="143">
        <v>467010502.5</v>
      </c>
      <c r="F35" s="143">
        <v>2016458276.3199999</v>
      </c>
      <c r="G35" s="143">
        <v>10810372452.82</v>
      </c>
      <c r="H35" s="143">
        <v>3250313525.3299999</v>
      </c>
      <c r="I35" s="143">
        <v>14060685978.15</v>
      </c>
      <c r="J35" s="100">
        <f>(I35-('Q1-Q4 2018 dissagrgated'!C34+'Q1-Q4 2018 dissagrgated'!D34))/('Q1-Q4 2018 dissagrgated'!C34+'Q1-Q4 2018 dissagrgated'!D34)*100</f>
        <v>13.576914213424976</v>
      </c>
      <c r="K35" s="153">
        <f>(I35-'Q1-Q4 2018 dissagrgated'!L34)/'Q1-Q4 2018 dissagrgated'!L34*100</f>
        <v>14.732465161055275</v>
      </c>
      <c r="M35" s="149"/>
      <c r="N35" s="149"/>
      <c r="O35" s="149"/>
    </row>
    <row r="36" spans="1:15" ht="14.25" customHeight="1" x14ac:dyDescent="0.35">
      <c r="A36" s="140">
        <f t="shared" si="0"/>
        <v>31</v>
      </c>
      <c r="B36" s="141" t="s">
        <v>73</v>
      </c>
      <c r="C36" s="143">
        <v>5610964805.6700001</v>
      </c>
      <c r="D36" s="143">
        <v>27529417.170000002</v>
      </c>
      <c r="E36" s="143">
        <v>216456700</v>
      </c>
      <c r="F36" s="143">
        <v>2179920286.6700001</v>
      </c>
      <c r="G36" s="143">
        <v>8034871209.5100002</v>
      </c>
      <c r="H36" s="143">
        <v>1379081062</v>
      </c>
      <c r="I36" s="143">
        <v>9413952271.5100002</v>
      </c>
      <c r="J36" s="100">
        <f>(I36-('Q1-Q4 2018 dissagrgated'!C35+'Q1-Q4 2018 dissagrgated'!D35))/('Q1-Q4 2018 dissagrgated'!C35+'Q1-Q4 2018 dissagrgated'!D35)*100</f>
        <v>50.150937954536992</v>
      </c>
      <c r="K36" s="153">
        <f>(I36-'Q1-Q4 2018 dissagrgated'!L35)/'Q1-Q4 2018 dissagrgated'!L35*100</f>
        <v>45.798580951367093</v>
      </c>
      <c r="M36" s="149"/>
      <c r="N36" s="149"/>
      <c r="O36" s="149"/>
    </row>
    <row r="37" spans="1:15" ht="14.25" customHeight="1" x14ac:dyDescent="0.35">
      <c r="A37" s="140">
        <f t="shared" si="0"/>
        <v>32</v>
      </c>
      <c r="B37" s="141" t="s">
        <v>74</v>
      </c>
      <c r="C37" s="143">
        <v>50194014467.339996</v>
      </c>
      <c r="D37" s="143">
        <v>6473252600.5100002</v>
      </c>
      <c r="E37" s="143">
        <v>2969878175</v>
      </c>
      <c r="F37" s="143">
        <v>12767032399.219999</v>
      </c>
      <c r="G37" s="143">
        <v>72404177642.069992</v>
      </c>
      <c r="H37" s="143">
        <v>3570359053.9200001</v>
      </c>
      <c r="I37" s="143">
        <v>75974536695.98999</v>
      </c>
      <c r="J37" s="100">
        <f>(I37-('Q1-Q4 2018 dissagrgated'!C36+'Q1-Q4 2018 dissagrgated'!D36))/('Q1-Q4 2018 dissagrgated'!C36+'Q1-Q4 2018 dissagrgated'!D36)*100</f>
        <v>24.739043313112909</v>
      </c>
      <c r="K37" s="153">
        <f>(I37-'Q1-Q4 2018 dissagrgated'!L36)/'Q1-Q4 2018 dissagrgated'!L36*100</f>
        <v>46.460912629126952</v>
      </c>
      <c r="M37" s="149"/>
      <c r="N37" s="149"/>
      <c r="O37" s="149"/>
    </row>
    <row r="38" spans="1:15" ht="14.25" customHeight="1" x14ac:dyDescent="0.35">
      <c r="A38" s="140">
        <f t="shared" si="0"/>
        <v>33</v>
      </c>
      <c r="B38" s="141" t="s">
        <v>75</v>
      </c>
      <c r="C38" s="143">
        <v>2610544683.5500002</v>
      </c>
      <c r="D38" s="143">
        <v>25840500</v>
      </c>
      <c r="E38" s="143">
        <v>24102238</v>
      </c>
      <c r="F38" s="143">
        <v>9130095526.25</v>
      </c>
      <c r="G38" s="143">
        <v>11790582947.799999</v>
      </c>
      <c r="H38" s="143">
        <v>286442798.88</v>
      </c>
      <c r="I38" s="143">
        <v>12077025746.679998</v>
      </c>
      <c r="J38" s="100">
        <f>(I38-('Q1-Q4 2018 dissagrgated'!C37+'Q1-Q4 2018 dissagrgated'!D37))/('Q1-Q4 2018 dissagrgated'!C37+'Q1-Q4 2018 dissagrgated'!D37)*100</f>
        <v>113.74531342059461</v>
      </c>
      <c r="K38" s="153">
        <f>(I38-'Q1-Q4 2018 dissagrgated'!L37)/'Q1-Q4 2018 dissagrgated'!L37*100</f>
        <v>-7.8920339846385117</v>
      </c>
      <c r="M38" s="149"/>
      <c r="N38" s="149"/>
      <c r="O38" s="149"/>
    </row>
    <row r="39" spans="1:15" ht="14.25" customHeight="1" x14ac:dyDescent="0.35">
      <c r="A39" s="140">
        <f t="shared" si="0"/>
        <v>34</v>
      </c>
      <c r="B39" s="141" t="s">
        <v>76</v>
      </c>
      <c r="C39" s="143">
        <v>1775034369.5599999</v>
      </c>
      <c r="D39" s="143">
        <v>63498110.880000003</v>
      </c>
      <c r="E39" s="143">
        <v>44699150</v>
      </c>
      <c r="F39" s="143">
        <v>49129135.039999999</v>
      </c>
      <c r="G39" s="143">
        <v>1932360765.48</v>
      </c>
      <c r="H39" s="143">
        <v>1339856774.3800001</v>
      </c>
      <c r="I39" s="143">
        <v>3272217539.8600001</v>
      </c>
      <c r="J39" s="100">
        <f>(I39-('Q1-Q4 2018 dissagrgated'!C38+'Q1-Q4 2018 dissagrgated'!D38))/('Q1-Q4 2018 dissagrgated'!C38+'Q1-Q4 2018 dissagrgated'!D38)*100</f>
        <v>25.216454248268715</v>
      </c>
      <c r="K39" s="153">
        <f>(I39-'Q1-Q4 2018 dissagrgated'!L38)/'Q1-Q4 2018 dissagrgated'!L38*100</f>
        <v>-2.4837339653411039</v>
      </c>
      <c r="M39" s="149"/>
      <c r="N39" s="149"/>
      <c r="O39" s="149"/>
    </row>
    <row r="40" spans="1:15" ht="14.25" customHeight="1" x14ac:dyDescent="0.35">
      <c r="A40" s="140">
        <f t="shared" si="0"/>
        <v>35</v>
      </c>
      <c r="B40" s="141" t="s">
        <v>77</v>
      </c>
      <c r="C40" s="143">
        <v>1196703277.99</v>
      </c>
      <c r="D40" s="143">
        <v>3328516.81</v>
      </c>
      <c r="E40" s="143">
        <v>37879035</v>
      </c>
      <c r="F40" s="143">
        <v>176286088.36000001</v>
      </c>
      <c r="G40" s="143">
        <v>1414196918.1599998</v>
      </c>
      <c r="H40" s="143">
        <v>792110373.11000001</v>
      </c>
      <c r="I40" s="143">
        <v>2206307291.27</v>
      </c>
      <c r="J40" s="100">
        <f>(I40-('Q1-Q4 2018 dissagrgated'!C39+'Q1-Q4 2018 dissagrgated'!D39))/('Q1-Q4 2018 dissagrgated'!C39+'Q1-Q4 2018 dissagrgated'!D39)*100</f>
        <v>36.135040264407451</v>
      </c>
      <c r="K40" s="153">
        <f>(I40-'Q1-Q4 2018 dissagrgated'!L39)/'Q1-Q4 2018 dissagrgated'!L39*100</f>
        <v>-20.107179291230796</v>
      </c>
      <c r="M40" s="149"/>
      <c r="N40" s="149"/>
      <c r="O40" s="149"/>
    </row>
    <row r="41" spans="1:15" ht="14.25" customHeight="1" x14ac:dyDescent="0.35">
      <c r="A41" s="140">
        <f t="shared" si="0"/>
        <v>36</v>
      </c>
      <c r="B41" s="141" t="s">
        <v>78</v>
      </c>
      <c r="C41" s="143">
        <v>4536020074.5</v>
      </c>
      <c r="D41" s="143">
        <v>599891753.99000001</v>
      </c>
      <c r="E41" s="143">
        <v>724828000</v>
      </c>
      <c r="F41" s="143">
        <v>794250869.5</v>
      </c>
      <c r="G41" s="143">
        <v>6654990697.9899998</v>
      </c>
      <c r="H41" s="143">
        <v>555071556.24000001</v>
      </c>
      <c r="I41" s="143">
        <v>7210062254.2299995</v>
      </c>
      <c r="J41" s="100">
        <f>(I41-('Q1-Q4 2018 dissagrgated'!C40+'Q1-Q4 2018 dissagrgated'!D40))/('Q1-Q4 2018 dissagrgated'!C40+'Q1-Q4 2018 dissagrgated'!D40)*100</f>
        <v>171.34126337668346</v>
      </c>
      <c r="K41" s="153">
        <f>(I41-'Q1-Q4 2018 dissagrgated'!L40)/'Q1-Q4 2018 dissagrgated'!L40*100</f>
        <v>29.922686006267778</v>
      </c>
      <c r="M41" s="149"/>
      <c r="N41" s="149"/>
      <c r="O41" s="149"/>
    </row>
    <row r="42" spans="1:15" s="147" customFormat="1" ht="14.25" customHeight="1" thickBot="1" x14ac:dyDescent="0.4">
      <c r="A42" s="216"/>
      <c r="B42" s="217" t="s">
        <v>276</v>
      </c>
      <c r="C42" s="218">
        <f t="shared" ref="C42:I42" si="1">SUM(C6:C41)</f>
        <v>399185432903.80994</v>
      </c>
      <c r="D42" s="218">
        <f t="shared" si="1"/>
        <v>24155489471.070004</v>
      </c>
      <c r="E42" s="218">
        <f t="shared" si="1"/>
        <v>14637481717.170002</v>
      </c>
      <c r="F42" s="218">
        <f t="shared" si="1"/>
        <v>121627665896.75002</v>
      </c>
      <c r="G42" s="218">
        <f t="shared" si="1"/>
        <v>559606069988.80005</v>
      </c>
      <c r="H42" s="218">
        <f t="shared" si="1"/>
        <v>95546235234.770035</v>
      </c>
      <c r="I42" s="218">
        <f t="shared" si="1"/>
        <v>655152305223.57007</v>
      </c>
      <c r="J42" s="219">
        <f>(I42-('Q1-Q4 2018 dissagrgated'!C41+'Q1-Q4 2018 dissagrgated'!D41))/('Q1-Q4 2018 dissagrgated'!C41+'Q1-Q4 2018 dissagrgated'!D41)*100</f>
        <v>20.263929734072512</v>
      </c>
      <c r="K42" s="218">
        <f>(I42-'Q1-Q4 2018 dissagrgated'!L41)/'Q1-Q4 2018 dissagrgated'!L41*100</f>
        <v>17.27355971964413</v>
      </c>
      <c r="L42" s="148"/>
      <c r="M42" s="149"/>
      <c r="N42" s="149"/>
      <c r="O42" s="149"/>
    </row>
    <row r="43" spans="1:15" ht="14.25" customHeight="1" x14ac:dyDescent="0.35">
      <c r="A43" s="140">
        <v>37</v>
      </c>
      <c r="B43" s="141" t="s">
        <v>206</v>
      </c>
      <c r="C43" s="143">
        <v>34042522578.07</v>
      </c>
      <c r="D43" s="143">
        <v>1788033710.04</v>
      </c>
      <c r="E43" s="145" t="s">
        <v>281</v>
      </c>
      <c r="F43" s="143">
        <v>2740338662.1599998</v>
      </c>
      <c r="G43" s="143">
        <v>38570894950.270004</v>
      </c>
      <c r="H43" s="140">
        <v>0</v>
      </c>
      <c r="I43" s="143">
        <v>38570894950.270004</v>
      </c>
      <c r="J43" s="100">
        <f>(I43-('Q1-Q4 2018 dissagrgated'!C42+'Q1-Q4 2018 dissagrgated'!D42))/('Q1-Q4 2018 dissagrgated'!C42+'Q1-Q4 2018 dissagrgated'!D42)*100</f>
        <v>9.4582569977169442</v>
      </c>
      <c r="K43" s="153">
        <f>(I43-'Q1-Q4 2018 dissagrgated'!L42)/'Q1-Q4 2018 dissagrgated'!L42*100</f>
        <v>27.373742785398093</v>
      </c>
      <c r="M43" s="149"/>
      <c r="N43" s="149"/>
      <c r="O43" s="149"/>
    </row>
    <row r="44" spans="1:15" s="97" customFormat="1" ht="15" thickBot="1" x14ac:dyDescent="0.4">
      <c r="A44" s="220"/>
      <c r="B44" s="217" t="s">
        <v>257</v>
      </c>
      <c r="C44" s="218">
        <f>SUM(C42,C43)</f>
        <v>433227955481.87994</v>
      </c>
      <c r="D44" s="218">
        <f t="shared" ref="D44:I44" si="2">SUM(D42,D43)</f>
        <v>25943523181.110004</v>
      </c>
      <c r="E44" s="218">
        <f t="shared" si="2"/>
        <v>14637481717.170002</v>
      </c>
      <c r="F44" s="218">
        <f t="shared" si="2"/>
        <v>124368004558.91002</v>
      </c>
      <c r="G44" s="218">
        <f t="shared" si="2"/>
        <v>598176964939.07007</v>
      </c>
      <c r="H44" s="218">
        <f t="shared" si="2"/>
        <v>95546235234.770035</v>
      </c>
      <c r="I44" s="218">
        <f t="shared" si="2"/>
        <v>693723200173.84009</v>
      </c>
      <c r="J44" s="219">
        <f>(I44-('Q1-Q4 2018 dissagrgated'!C43+'Q1-Q4 2018 dissagrgated'!D43))/('Q1-Q4 2018 dissagrgated'!C43+'Q1-Q4 2018 dissagrgated'!D43)*100</f>
        <v>19.607429423744499</v>
      </c>
      <c r="K44" s="218">
        <f>(I44-'Q1-Q4 2018 dissagrgated'!L43)/'Q1-Q4 2018 dissagrgated'!L43*100</f>
        <v>17.792887914385382</v>
      </c>
      <c r="L44" s="207"/>
      <c r="M44" s="149"/>
      <c r="N44" s="149"/>
      <c r="O44" s="149"/>
    </row>
    <row r="45" spans="1:15" ht="14.25" customHeight="1" thickTop="1" x14ac:dyDescent="0.35">
      <c r="C45" s="148"/>
      <c r="D45" s="148"/>
      <c r="E45" s="148"/>
      <c r="F45" s="148"/>
      <c r="G45" s="148"/>
      <c r="H45" s="148"/>
      <c r="I45" s="148"/>
      <c r="O45" s="149"/>
    </row>
    <row r="46" spans="1:15" ht="14.25" customHeight="1" x14ac:dyDescent="0.35">
      <c r="A46" s="262" t="s">
        <v>290</v>
      </c>
      <c r="B46" s="262"/>
      <c r="C46" s="262"/>
      <c r="D46" s="262"/>
      <c r="E46" s="262"/>
      <c r="F46" s="262"/>
      <c r="G46" s="262"/>
      <c r="H46" s="262"/>
      <c r="I46" s="262"/>
    </row>
    <row r="47" spans="1:15" ht="14.25" customHeight="1" x14ac:dyDescent="0.35">
      <c r="C47" s="149"/>
      <c r="D47" s="149"/>
      <c r="E47" s="149"/>
      <c r="F47" s="149"/>
      <c r="G47" s="149"/>
      <c r="H47" s="149"/>
      <c r="I47" s="149"/>
    </row>
    <row r="48" spans="1:15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</sheetData>
  <mergeCells count="2">
    <mergeCell ref="A4:I4"/>
    <mergeCell ref="J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48E50-C4ED-43F5-B903-7490FE70A948}">
  <sheetPr>
    <tabColor rgb="FFC00000"/>
  </sheetPr>
  <dimension ref="A2:J46"/>
  <sheetViews>
    <sheetView topLeftCell="A32" zoomScale="40" workbookViewId="0">
      <selection activeCell="A45" sqref="A45"/>
    </sheetView>
  </sheetViews>
  <sheetFormatPr defaultColWidth="9.08984375" defaultRowHeight="23.5" x14ac:dyDescent="0.55000000000000004"/>
  <cols>
    <col min="1" max="1" width="33" style="157" customWidth="1"/>
    <col min="2" max="2" width="67.90625" style="158" customWidth="1"/>
    <col min="3" max="3" width="46.90625" style="157" customWidth="1"/>
    <col min="4" max="4" width="55" style="159" customWidth="1"/>
    <col min="5" max="5" width="54.08984375" style="198" customWidth="1"/>
    <col min="6" max="6" width="52.90625" style="198" customWidth="1"/>
    <col min="7" max="7" width="34.453125" style="158" customWidth="1"/>
    <col min="8" max="16384" width="9.08984375" style="157"/>
  </cols>
  <sheetData>
    <row r="2" spans="1:10" ht="29" thickBot="1" x14ac:dyDescent="0.7">
      <c r="B2" s="249" t="s">
        <v>289</v>
      </c>
      <c r="C2" s="250"/>
      <c r="D2" s="250"/>
      <c r="E2" s="250"/>
      <c r="F2" s="250"/>
      <c r="G2" s="250"/>
      <c r="H2" s="250"/>
      <c r="I2" s="250"/>
      <c r="J2" s="250"/>
    </row>
    <row r="3" spans="1:10" s="164" customFormat="1" ht="24" thickBot="1" x14ac:dyDescent="0.6">
      <c r="A3" s="161"/>
      <c r="B3" s="245" t="s">
        <v>38</v>
      </c>
      <c r="C3" s="245" t="s">
        <v>37</v>
      </c>
      <c r="D3" s="247" t="s">
        <v>39</v>
      </c>
      <c r="E3" s="162" t="s">
        <v>35</v>
      </c>
      <c r="F3" s="162" t="s">
        <v>36</v>
      </c>
      <c r="G3" s="163" t="s">
        <v>268</v>
      </c>
    </row>
    <row r="4" spans="1:10" s="164" customFormat="1" ht="24" thickBot="1" x14ac:dyDescent="0.6">
      <c r="A4" s="165" t="s">
        <v>1</v>
      </c>
      <c r="B4" s="246"/>
      <c r="C4" s="246"/>
      <c r="D4" s="248"/>
      <c r="E4" s="166"/>
      <c r="F4" s="166"/>
      <c r="G4" s="167" t="s">
        <v>269</v>
      </c>
    </row>
    <row r="5" spans="1:10" s="164" customFormat="1" ht="24" thickBot="1" x14ac:dyDescent="0.6">
      <c r="A5" s="168"/>
      <c r="B5" s="169" t="s">
        <v>279</v>
      </c>
      <c r="C5" s="169" t="s">
        <v>280</v>
      </c>
      <c r="D5" s="170" t="s">
        <v>280</v>
      </c>
      <c r="E5" s="171">
        <v>2018</v>
      </c>
      <c r="F5" s="171">
        <v>2018</v>
      </c>
      <c r="G5" s="163">
        <v>2017</v>
      </c>
    </row>
    <row r="6" spans="1:10" x14ac:dyDescent="0.55000000000000004">
      <c r="A6" s="172" t="s">
        <v>2</v>
      </c>
      <c r="B6" s="173">
        <v>7912596332.0500011</v>
      </c>
      <c r="C6" s="174">
        <v>25609616667.3405</v>
      </c>
      <c r="D6" s="175">
        <f t="shared" ref="D6:D41" si="0">C6+B6</f>
        <v>33522212999.390503</v>
      </c>
      <c r="E6" s="160">
        <v>98582798.910000011</v>
      </c>
      <c r="F6" s="160">
        <v>67017185656.919998</v>
      </c>
      <c r="G6" s="158" t="s">
        <v>89</v>
      </c>
      <c r="H6" s="157">
        <v>7912596332.0500011</v>
      </c>
      <c r="I6" s="176"/>
    </row>
    <row r="7" spans="1:10" x14ac:dyDescent="0.55000000000000004">
      <c r="A7" s="177" t="s">
        <v>10</v>
      </c>
      <c r="B7" s="173">
        <v>5014807850.6700001</v>
      </c>
      <c r="C7" s="174">
        <v>23261208811.399101</v>
      </c>
      <c r="D7" s="175">
        <f t="shared" si="0"/>
        <v>28276016662.069099</v>
      </c>
      <c r="E7" s="160">
        <v>97790423.730000004</v>
      </c>
      <c r="F7" s="160">
        <v>89659119455.460007</v>
      </c>
      <c r="G7" s="158" t="s">
        <v>89</v>
      </c>
      <c r="H7" s="157">
        <v>5014807850.6700001</v>
      </c>
      <c r="I7" s="176"/>
    </row>
    <row r="8" spans="1:10" x14ac:dyDescent="0.55000000000000004">
      <c r="A8" s="177" t="s">
        <v>11</v>
      </c>
      <c r="B8" s="173">
        <v>20464607233.41</v>
      </c>
      <c r="C8" s="174">
        <v>86309360838.491104</v>
      </c>
      <c r="D8" s="175">
        <f t="shared" si="0"/>
        <v>106773968071.90111</v>
      </c>
      <c r="E8" s="160">
        <v>45657647.143615633</v>
      </c>
      <c r="F8" s="160">
        <v>198663229326.07001</v>
      </c>
      <c r="G8" s="178">
        <v>5141068.1462177075</v>
      </c>
      <c r="H8" s="157">
        <v>20464607233.41</v>
      </c>
      <c r="I8" s="176"/>
    </row>
    <row r="9" spans="1:10" s="181" customFormat="1" x14ac:dyDescent="0.55000000000000004">
      <c r="A9" s="179" t="s">
        <v>12</v>
      </c>
      <c r="B9" s="221">
        <v>8687098316.2099991</v>
      </c>
      <c r="C9" s="174">
        <v>26163231045.412598</v>
      </c>
      <c r="D9" s="223">
        <f t="shared" si="0"/>
        <v>34850329361.622597</v>
      </c>
      <c r="E9" s="160">
        <v>107041487.48</v>
      </c>
      <c r="F9" s="160">
        <v>33490668536.720001</v>
      </c>
      <c r="G9" s="180">
        <v>3079167.4200976249</v>
      </c>
      <c r="H9" s="181">
        <v>6073241006.1300001</v>
      </c>
      <c r="I9" s="176"/>
    </row>
    <row r="10" spans="1:10" x14ac:dyDescent="0.55000000000000004">
      <c r="A10" s="177" t="s">
        <v>13</v>
      </c>
      <c r="B10" s="173">
        <v>8268708138.1899996</v>
      </c>
      <c r="C10" s="174">
        <v>25508713547.5219</v>
      </c>
      <c r="D10" s="175">
        <f t="shared" si="0"/>
        <v>33777421685.711899</v>
      </c>
      <c r="E10" s="160">
        <v>133930757.08</v>
      </c>
      <c r="F10" s="160">
        <v>92367170606.610001</v>
      </c>
      <c r="G10" s="182">
        <v>1641326.6560644226</v>
      </c>
      <c r="H10" s="157">
        <v>8268708138.1899996</v>
      </c>
      <c r="I10" s="176"/>
    </row>
    <row r="11" spans="1:10" x14ac:dyDescent="0.55000000000000004">
      <c r="A11" s="177" t="s">
        <v>14</v>
      </c>
      <c r="B11" s="173">
        <v>5875518818.6700001</v>
      </c>
      <c r="C11" s="174">
        <v>65754784594.563011</v>
      </c>
      <c r="D11" s="175">
        <f t="shared" si="0"/>
        <v>71630303413.233017</v>
      </c>
      <c r="E11" s="160">
        <v>56623178.710000001</v>
      </c>
      <c r="F11" s="160">
        <v>130043473800.97</v>
      </c>
      <c r="G11" s="158" t="s">
        <v>89</v>
      </c>
      <c r="H11" s="157">
        <v>5875518818.6700001</v>
      </c>
      <c r="I11" s="176"/>
    </row>
    <row r="12" spans="1:10" x14ac:dyDescent="0.55000000000000004">
      <c r="A12" s="177" t="s">
        <v>15</v>
      </c>
      <c r="B12" s="173">
        <v>12131771966.240002</v>
      </c>
      <c r="C12" s="174">
        <v>26042594670.851299</v>
      </c>
      <c r="D12" s="175">
        <f t="shared" si="0"/>
        <v>38174366637.091301</v>
      </c>
      <c r="E12" s="160">
        <v>39610851.63634</v>
      </c>
      <c r="F12" s="160">
        <v>97347605190.139999</v>
      </c>
      <c r="G12" s="158" t="s">
        <v>89</v>
      </c>
      <c r="H12" s="157">
        <v>12131771966.24</v>
      </c>
      <c r="I12" s="176"/>
    </row>
    <row r="13" spans="1:10" x14ac:dyDescent="0.55000000000000004">
      <c r="A13" s="177" t="s">
        <v>16</v>
      </c>
      <c r="B13" s="173">
        <v>3917848074.5699997</v>
      </c>
      <c r="C13" s="174">
        <v>29713746866.874893</v>
      </c>
      <c r="D13" s="175">
        <f t="shared" si="0"/>
        <v>33631594941.444893</v>
      </c>
      <c r="E13" s="160">
        <v>21618240.109999999</v>
      </c>
      <c r="F13" s="160">
        <v>68381705608.580002</v>
      </c>
      <c r="G13" s="158" t="s">
        <v>89</v>
      </c>
      <c r="H13" s="157">
        <v>3917848074.5700002</v>
      </c>
      <c r="I13" s="176"/>
    </row>
    <row r="14" spans="1:10" x14ac:dyDescent="0.55000000000000004">
      <c r="A14" s="177" t="s">
        <v>17</v>
      </c>
      <c r="B14" s="173">
        <v>16731425493.769999</v>
      </c>
      <c r="C14" s="174">
        <v>17236760150.474098</v>
      </c>
      <c r="D14" s="175">
        <f t="shared" si="0"/>
        <v>33968185644.244095</v>
      </c>
      <c r="E14" s="160">
        <v>188773736.81</v>
      </c>
      <c r="F14" s="160">
        <v>167955848722.32001</v>
      </c>
      <c r="G14" s="178">
        <v>2314948.8186567128</v>
      </c>
      <c r="H14" s="157">
        <v>16731425493.769999</v>
      </c>
      <c r="I14" s="176"/>
    </row>
    <row r="15" spans="1:10" x14ac:dyDescent="0.55000000000000004">
      <c r="A15" s="177" t="s">
        <v>18</v>
      </c>
      <c r="B15" s="173">
        <v>36390689921.880005</v>
      </c>
      <c r="C15" s="174">
        <v>108697421165.63312</v>
      </c>
      <c r="D15" s="175">
        <f t="shared" si="0"/>
        <v>145088111087.51312</v>
      </c>
      <c r="E15" s="160">
        <v>63286948.43</v>
      </c>
      <c r="F15" s="160">
        <v>228805996159.83002</v>
      </c>
      <c r="G15" s="178">
        <v>4057812.2841089619</v>
      </c>
      <c r="H15" s="157">
        <v>36390689921.879997</v>
      </c>
      <c r="I15" s="176"/>
    </row>
    <row r="16" spans="1:10" x14ac:dyDescent="0.55000000000000004">
      <c r="A16" s="177" t="s">
        <v>19</v>
      </c>
      <c r="B16" s="173">
        <v>5140599994.9200001</v>
      </c>
      <c r="C16" s="174">
        <v>21377703339.774399</v>
      </c>
      <c r="D16" s="175">
        <f t="shared" si="0"/>
        <v>26518303334.694397</v>
      </c>
      <c r="E16" s="160">
        <v>66653026.11999999</v>
      </c>
      <c r="F16" s="160">
        <v>55597352310.279999</v>
      </c>
      <c r="G16" s="178">
        <v>1327104.0869299173</v>
      </c>
      <c r="H16" s="157">
        <v>5140599994.9200001</v>
      </c>
      <c r="I16" s="176"/>
    </row>
    <row r="17" spans="1:9" x14ac:dyDescent="0.55000000000000004">
      <c r="A17" s="177" t="s">
        <v>20</v>
      </c>
      <c r="B17" s="173">
        <v>15441748874.5</v>
      </c>
      <c r="C17" s="174">
        <v>31864918190.524502</v>
      </c>
      <c r="D17" s="175">
        <f t="shared" si="0"/>
        <v>47306667065.024506</v>
      </c>
      <c r="E17" s="160">
        <v>276253922.96345276</v>
      </c>
      <c r="F17" s="160">
        <v>86820254212.610001</v>
      </c>
      <c r="G17" s="178">
        <v>2342757.9331548391</v>
      </c>
      <c r="H17" s="157">
        <v>15441748874.5</v>
      </c>
      <c r="I17" s="176"/>
    </row>
    <row r="18" spans="1:9" x14ac:dyDescent="0.55000000000000004">
      <c r="A18" s="177" t="s">
        <v>21</v>
      </c>
      <c r="B18" s="173">
        <v>5054605377.8499994</v>
      </c>
      <c r="C18" s="174">
        <v>19970750042.130798</v>
      </c>
      <c r="D18" s="175">
        <f t="shared" si="0"/>
        <v>25025355419.980797</v>
      </c>
      <c r="E18" s="160">
        <v>106208598.1887622</v>
      </c>
      <c r="F18" s="160">
        <v>118011414814.34</v>
      </c>
      <c r="G18" s="178">
        <v>1390019.5944009053</v>
      </c>
      <c r="H18" s="157">
        <v>5054605377.8500004</v>
      </c>
      <c r="I18" s="176"/>
    </row>
    <row r="19" spans="1:9" x14ac:dyDescent="0.55000000000000004">
      <c r="A19" s="177" t="s">
        <v>22</v>
      </c>
      <c r="B19" s="173">
        <v>10699049784</v>
      </c>
      <c r="C19" s="174">
        <v>25013513168.827702</v>
      </c>
      <c r="D19" s="175">
        <f t="shared" si="0"/>
        <v>35712562952.827698</v>
      </c>
      <c r="E19" s="160">
        <v>126177662.23</v>
      </c>
      <c r="F19" s="160">
        <v>55032067848.830002</v>
      </c>
      <c r="G19" s="158" t="s">
        <v>89</v>
      </c>
      <c r="H19" s="157">
        <v>10699049784</v>
      </c>
      <c r="I19" s="176"/>
    </row>
    <row r="20" spans="1:9" x14ac:dyDescent="0.55000000000000004">
      <c r="A20" s="177" t="s">
        <v>23</v>
      </c>
      <c r="B20" s="173">
        <v>2087431130.4200001</v>
      </c>
      <c r="C20" s="174">
        <v>19704992908.077301</v>
      </c>
      <c r="D20" s="175">
        <f t="shared" si="0"/>
        <v>21792424038.497299</v>
      </c>
      <c r="E20" s="160">
        <v>37406069.569999993</v>
      </c>
      <c r="F20" s="160">
        <v>63337930142.599998</v>
      </c>
      <c r="G20" s="178">
        <v>1239249.3730318449</v>
      </c>
      <c r="H20" s="157">
        <v>2087431130.4200001</v>
      </c>
      <c r="I20" s="176"/>
    </row>
    <row r="21" spans="1:9" x14ac:dyDescent="0.55000000000000004">
      <c r="A21" s="177" t="s">
        <v>24</v>
      </c>
      <c r="B21" s="173">
        <v>10550388151.299999</v>
      </c>
      <c r="C21" s="174">
        <v>26862451370.688194</v>
      </c>
      <c r="D21" s="175">
        <f t="shared" si="0"/>
        <v>37412839521.98819</v>
      </c>
      <c r="E21" s="160">
        <v>59515586.623876221</v>
      </c>
      <c r="F21" s="160">
        <v>98782494271.479996</v>
      </c>
      <c r="G21" s="158" t="s">
        <v>89</v>
      </c>
      <c r="H21" s="157">
        <v>10550388151.299999</v>
      </c>
      <c r="I21" s="176"/>
    </row>
    <row r="22" spans="1:9" x14ac:dyDescent="0.55000000000000004">
      <c r="A22" s="177" t="s">
        <v>25</v>
      </c>
      <c r="B22" s="173">
        <v>5369753095.8299999</v>
      </c>
      <c r="C22" s="174">
        <v>28540385721.284393</v>
      </c>
      <c r="D22" s="175">
        <f t="shared" si="0"/>
        <v>33910138817.114395</v>
      </c>
      <c r="E22" s="160">
        <v>32008444.77</v>
      </c>
      <c r="F22" s="160">
        <v>35163169800.260002</v>
      </c>
      <c r="G22" s="178">
        <v>1431566.786537034</v>
      </c>
      <c r="H22" s="157">
        <v>5369753095.8299999</v>
      </c>
      <c r="I22" s="176"/>
    </row>
    <row r="23" spans="1:9" x14ac:dyDescent="0.55000000000000004">
      <c r="A23" s="177" t="s">
        <v>41</v>
      </c>
      <c r="B23" s="173">
        <v>22401973458</v>
      </c>
      <c r="C23" s="174">
        <v>32375805354.065102</v>
      </c>
      <c r="D23" s="175">
        <f t="shared" si="0"/>
        <v>54777778812.065102</v>
      </c>
      <c r="E23" s="160">
        <v>227252685.58482087</v>
      </c>
      <c r="F23" s="160">
        <v>84637112775.539993</v>
      </c>
      <c r="G23" s="178">
        <v>2691445.9362876751</v>
      </c>
      <c r="H23" s="157">
        <v>22401973458</v>
      </c>
      <c r="I23" s="176"/>
    </row>
    <row r="24" spans="1:9" x14ac:dyDescent="0.55000000000000004">
      <c r="A24" s="177" t="s">
        <v>26</v>
      </c>
      <c r="B24" s="173">
        <v>18564546104.360001</v>
      </c>
      <c r="C24" s="174">
        <v>39976809111.3116</v>
      </c>
      <c r="D24" s="175">
        <f t="shared" si="0"/>
        <v>58541355215.6716</v>
      </c>
      <c r="E24" s="160">
        <v>63409069.740000002</v>
      </c>
      <c r="F24" s="160">
        <v>117082317490.53662</v>
      </c>
      <c r="G24" s="178">
        <v>2974429.0972279413</v>
      </c>
      <c r="H24" s="157">
        <v>18564546104.360001</v>
      </c>
      <c r="I24" s="176"/>
    </row>
    <row r="25" spans="1:9" x14ac:dyDescent="0.55000000000000004">
      <c r="A25" s="177" t="s">
        <v>27</v>
      </c>
      <c r="B25" s="173">
        <v>4807071081</v>
      </c>
      <c r="C25" s="174">
        <v>30600344094.575195</v>
      </c>
      <c r="D25" s="175">
        <f t="shared" si="0"/>
        <v>35407415175.575195</v>
      </c>
      <c r="E25" s="160">
        <v>62133706.899999999</v>
      </c>
      <c r="F25" s="160">
        <v>30852661159.099998</v>
      </c>
      <c r="G25" s="158" t="s">
        <v>89</v>
      </c>
      <c r="H25" s="157">
        <v>4807071081</v>
      </c>
      <c r="I25" s="176"/>
    </row>
    <row r="26" spans="1:9" x14ac:dyDescent="0.55000000000000004">
      <c r="A26" s="177" t="s">
        <v>28</v>
      </c>
      <c r="B26" s="173">
        <v>4728501342.7600002</v>
      </c>
      <c r="C26" s="174">
        <v>25613287221.595798</v>
      </c>
      <c r="D26" s="175">
        <f t="shared" si="0"/>
        <v>30341788564.355797</v>
      </c>
      <c r="E26" s="160">
        <v>45605534.730000004</v>
      </c>
      <c r="F26" s="160">
        <v>67442333186.559998</v>
      </c>
      <c r="G26" s="158" t="s">
        <v>89</v>
      </c>
      <c r="H26" s="157">
        <v>4728501342.7600002</v>
      </c>
      <c r="I26" s="176"/>
    </row>
    <row r="27" spans="1:9" x14ac:dyDescent="0.55000000000000004">
      <c r="A27" s="177" t="s">
        <v>29</v>
      </c>
      <c r="B27" s="173">
        <v>6683808064.6999989</v>
      </c>
      <c r="C27" s="174">
        <v>24975272155.827499</v>
      </c>
      <c r="D27" s="175">
        <f t="shared" si="0"/>
        <v>31659080220.527496</v>
      </c>
      <c r="E27" s="160">
        <v>31584158.360000007</v>
      </c>
      <c r="F27" s="160">
        <v>84922376449.779999</v>
      </c>
      <c r="G27" s="178">
        <v>1817777.369025928</v>
      </c>
      <c r="H27" s="157">
        <v>6683808064.6999998</v>
      </c>
      <c r="I27" s="176"/>
    </row>
    <row r="28" spans="1:9" x14ac:dyDescent="0.55000000000000004">
      <c r="A28" s="177" t="s">
        <v>30</v>
      </c>
      <c r="B28" s="173">
        <v>16090373542.93</v>
      </c>
      <c r="C28" s="174">
        <v>20589752212.979202</v>
      </c>
      <c r="D28" s="175">
        <f t="shared" si="0"/>
        <v>36680125755.909203</v>
      </c>
      <c r="E28" s="160">
        <v>48599040.43</v>
      </c>
      <c r="F28" s="160">
        <v>59135900168.959999</v>
      </c>
      <c r="G28" s="158" t="s">
        <v>89</v>
      </c>
      <c r="H28" s="157">
        <v>16090373542.93</v>
      </c>
      <c r="I28" s="176"/>
    </row>
    <row r="29" spans="1:9" x14ac:dyDescent="0.55000000000000004">
      <c r="A29" s="177" t="s">
        <v>31</v>
      </c>
      <c r="B29" s="173">
        <v>205163386767.06</v>
      </c>
      <c r="C29" s="174">
        <v>58089996966.963699</v>
      </c>
      <c r="D29" s="175">
        <f t="shared" si="0"/>
        <v>263253383734.02368</v>
      </c>
      <c r="E29" s="160">
        <v>1426428935.47</v>
      </c>
      <c r="F29" s="160">
        <v>530243773934.39667</v>
      </c>
      <c r="G29" s="158" t="s">
        <v>89</v>
      </c>
      <c r="H29" s="157">
        <v>205163386767.06</v>
      </c>
      <c r="I29" s="176"/>
    </row>
    <row r="30" spans="1:9" x14ac:dyDescent="0.55000000000000004">
      <c r="A30" s="177" t="s">
        <v>32</v>
      </c>
      <c r="B30" s="173">
        <v>4842313122.1799994</v>
      </c>
      <c r="C30" s="174">
        <v>21814635087.126198</v>
      </c>
      <c r="D30" s="175">
        <f t="shared" si="0"/>
        <v>26656948209.306198</v>
      </c>
      <c r="E30" s="160">
        <v>59183665.509999998</v>
      </c>
      <c r="F30" s="160">
        <v>85363486609.869995</v>
      </c>
      <c r="G30" s="158" t="s">
        <v>89</v>
      </c>
      <c r="H30" s="157">
        <v>4842313122.1800003</v>
      </c>
      <c r="I30" s="176"/>
    </row>
    <row r="31" spans="1:9" x14ac:dyDescent="0.55000000000000004">
      <c r="A31" s="177" t="s">
        <v>33</v>
      </c>
      <c r="B31" s="173">
        <v>9126750293.8900013</v>
      </c>
      <c r="C31" s="174">
        <v>27032795298.638103</v>
      </c>
      <c r="D31" s="175">
        <f t="shared" si="0"/>
        <v>36159545592.528107</v>
      </c>
      <c r="E31" s="160">
        <v>61345344.971921802</v>
      </c>
      <c r="F31" s="160">
        <v>41831488692.260002</v>
      </c>
      <c r="G31" s="178">
        <v>2606185.9494861388</v>
      </c>
      <c r="H31" s="157">
        <v>9126750293.8899994</v>
      </c>
      <c r="I31" s="176"/>
    </row>
    <row r="32" spans="1:9" x14ac:dyDescent="0.55000000000000004">
      <c r="A32" s="177" t="s">
        <v>34</v>
      </c>
      <c r="B32" s="173">
        <v>29583479438.839996</v>
      </c>
      <c r="C32" s="174">
        <v>18491242908.330299</v>
      </c>
      <c r="D32" s="175">
        <f t="shared" si="0"/>
        <v>48074722347.170296</v>
      </c>
      <c r="E32" s="160">
        <v>103256042.18000001</v>
      </c>
      <c r="F32" s="160">
        <v>98716941494.100006</v>
      </c>
      <c r="G32" s="178">
        <v>2810276.6254462181</v>
      </c>
      <c r="H32" s="157">
        <v>29583479438.839996</v>
      </c>
      <c r="I32" s="176"/>
    </row>
    <row r="33" spans="1:9" x14ac:dyDescent="0.55000000000000004">
      <c r="A33" s="177" t="s">
        <v>3</v>
      </c>
      <c r="B33" s="173">
        <v>19001563646.739998</v>
      </c>
      <c r="C33" s="174">
        <v>28275467043.006203</v>
      </c>
      <c r="D33" s="175">
        <f t="shared" si="0"/>
        <v>47277030689.746201</v>
      </c>
      <c r="E33" s="160">
        <v>79854005.140000001</v>
      </c>
      <c r="F33" s="160">
        <v>49123506028.250008</v>
      </c>
      <c r="G33" s="178">
        <v>2933433.1182904635</v>
      </c>
      <c r="H33" s="157">
        <v>19001563646.740002</v>
      </c>
      <c r="I33" s="176"/>
    </row>
    <row r="34" spans="1:9" x14ac:dyDescent="0.55000000000000004">
      <c r="A34" s="177" t="s">
        <v>42</v>
      </c>
      <c r="B34" s="173">
        <v>10205102028.940001</v>
      </c>
      <c r="C34" s="174">
        <v>10094358181.8556</v>
      </c>
      <c r="D34" s="175">
        <f t="shared" si="0"/>
        <v>20299460210.795601</v>
      </c>
      <c r="E34" s="160">
        <v>99085406.370000005</v>
      </c>
      <c r="F34" s="160">
        <v>148101237664.94</v>
      </c>
      <c r="G34" s="178">
        <v>1469983.4703704752</v>
      </c>
      <c r="H34" s="157">
        <v>10205102028.940001</v>
      </c>
      <c r="I34" s="176"/>
    </row>
    <row r="35" spans="1:9" x14ac:dyDescent="0.55000000000000004">
      <c r="A35" s="177" t="s">
        <v>4</v>
      </c>
      <c r="B35" s="173">
        <v>14060685978.15</v>
      </c>
      <c r="C35" s="174">
        <v>28121335249.496101</v>
      </c>
      <c r="D35" s="175">
        <f t="shared" si="0"/>
        <v>42182021227.646103</v>
      </c>
      <c r="E35" s="160">
        <v>104997383.47283387</v>
      </c>
      <c r="F35" s="160">
        <v>91515756366.149994</v>
      </c>
      <c r="G35" s="178">
        <v>2506753.939391966</v>
      </c>
      <c r="H35" s="157">
        <v>14060685978.15</v>
      </c>
      <c r="I35" s="176"/>
    </row>
    <row r="36" spans="1:9" x14ac:dyDescent="0.55000000000000004">
      <c r="A36" s="177" t="s">
        <v>5</v>
      </c>
      <c r="B36" s="173">
        <v>9413952271.5100002</v>
      </c>
      <c r="C36" s="174">
        <v>21369952515.5965</v>
      </c>
      <c r="D36" s="175">
        <f t="shared" si="0"/>
        <v>30783904787.106499</v>
      </c>
      <c r="E36" s="160">
        <v>28874208.629999999</v>
      </c>
      <c r="F36" s="160">
        <v>100366504576.83</v>
      </c>
      <c r="G36" s="158" t="s">
        <v>89</v>
      </c>
      <c r="H36" s="157">
        <v>9413952271.5100002</v>
      </c>
      <c r="I36" s="176"/>
    </row>
    <row r="37" spans="1:9" x14ac:dyDescent="0.55000000000000004">
      <c r="A37" s="177" t="s">
        <v>190</v>
      </c>
      <c r="B37" s="173">
        <v>75974536695.98999</v>
      </c>
      <c r="C37" s="174">
        <v>75843269695.7146</v>
      </c>
      <c r="D37" s="175">
        <f t="shared" si="0"/>
        <v>151817806391.70459</v>
      </c>
      <c r="E37" s="160">
        <v>78278786.099999994</v>
      </c>
      <c r="F37" s="160">
        <v>225592469150.21899</v>
      </c>
      <c r="G37" s="178">
        <v>5110583.6944732284</v>
      </c>
      <c r="H37" s="157">
        <v>75974536695.990005</v>
      </c>
      <c r="I37" s="176"/>
    </row>
    <row r="38" spans="1:9" x14ac:dyDescent="0.55000000000000004">
      <c r="A38" s="177" t="s">
        <v>6</v>
      </c>
      <c r="B38" s="173">
        <v>12077025746.679998</v>
      </c>
      <c r="C38" s="174">
        <v>26809761972.6581</v>
      </c>
      <c r="D38" s="175">
        <f t="shared" si="0"/>
        <v>38886787719.338097</v>
      </c>
      <c r="E38" s="160">
        <v>39218901.039999999</v>
      </c>
      <c r="F38" s="160">
        <v>38604705528.739998</v>
      </c>
      <c r="G38" s="158" t="s">
        <v>89</v>
      </c>
      <c r="H38" s="157">
        <v>12077025746.679998</v>
      </c>
      <c r="I38" s="176"/>
    </row>
    <row r="39" spans="1:9" x14ac:dyDescent="0.55000000000000004">
      <c r="A39" s="177" t="s">
        <v>7</v>
      </c>
      <c r="B39" s="173">
        <v>3272217539.8600001</v>
      </c>
      <c r="C39" s="174">
        <v>22435208117.0858</v>
      </c>
      <c r="D39" s="175">
        <f t="shared" si="0"/>
        <v>25707425656.945801</v>
      </c>
      <c r="E39" s="160">
        <v>21611262.68</v>
      </c>
      <c r="F39" s="160">
        <v>61508573011.129997</v>
      </c>
      <c r="G39" s="158" t="s">
        <v>89</v>
      </c>
      <c r="H39" s="157">
        <v>3272217539.8600001</v>
      </c>
      <c r="I39" s="176"/>
    </row>
    <row r="40" spans="1:9" x14ac:dyDescent="0.55000000000000004">
      <c r="A40" s="177" t="s">
        <v>8</v>
      </c>
      <c r="B40" s="173">
        <v>2206307291.27</v>
      </c>
      <c r="C40" s="174">
        <v>25026287229.702396</v>
      </c>
      <c r="D40" s="175">
        <f t="shared" si="0"/>
        <v>27232594520.972397</v>
      </c>
      <c r="E40" s="160">
        <v>27486482.074871797</v>
      </c>
      <c r="F40" s="160">
        <v>27772599253.389999</v>
      </c>
      <c r="G40" s="158" t="s">
        <v>89</v>
      </c>
      <c r="H40" s="157">
        <v>2206307291.27</v>
      </c>
      <c r="I40" s="176"/>
    </row>
    <row r="41" spans="1:9" ht="24" thickBot="1" x14ac:dyDescent="0.6">
      <c r="A41" s="183" t="s">
        <v>9</v>
      </c>
      <c r="B41" s="173">
        <v>7210062254.2299995</v>
      </c>
      <c r="C41" s="174">
        <v>19971967689.6054</v>
      </c>
      <c r="D41" s="175">
        <f t="shared" si="0"/>
        <v>27182029943.8354</v>
      </c>
      <c r="E41" s="160">
        <v>33524208.009999998</v>
      </c>
      <c r="F41" s="160">
        <v>59900241661.650002</v>
      </c>
      <c r="G41" s="178">
        <v>1100458.0231183721</v>
      </c>
      <c r="H41" s="157">
        <v>7210062254.2299995</v>
      </c>
      <c r="I41" s="176"/>
    </row>
    <row r="42" spans="1:9" s="188" customFormat="1" ht="24" thickBot="1" x14ac:dyDescent="0.6">
      <c r="A42" s="184" t="s">
        <v>262</v>
      </c>
      <c r="B42" s="222">
        <f>SUM(B6:B41)</f>
        <v>655152305223.57007</v>
      </c>
      <c r="C42" s="185">
        <v>1165139701206.0022</v>
      </c>
      <c r="D42" s="224">
        <f>SUM(D5:D41)</f>
        <v>1820292006429.5723</v>
      </c>
      <c r="E42" s="186">
        <f>SUM(E5:E41)</f>
        <v>4198870225.9004955</v>
      </c>
      <c r="F42" s="186">
        <f t="shared" ref="F42" si="1">SUM(F5:F41)</f>
        <v>3689190673684.4229</v>
      </c>
      <c r="G42" s="187"/>
      <c r="H42" s="188">
        <v>652538447913.48999</v>
      </c>
      <c r="I42" s="176"/>
    </row>
    <row r="43" spans="1:9" s="181" customFormat="1" ht="24" thickBot="1" x14ac:dyDescent="0.6">
      <c r="A43" s="190" t="s">
        <v>90</v>
      </c>
      <c r="B43" s="173">
        <v>38570894950.270004</v>
      </c>
      <c r="C43" s="191">
        <v>34274729611.520401</v>
      </c>
      <c r="D43" s="175">
        <f>C43+B43</f>
        <v>72845624561.790405</v>
      </c>
      <c r="E43" s="192">
        <v>31848844.119999997</v>
      </c>
      <c r="F43" s="160">
        <v>164245377802.59998</v>
      </c>
      <c r="G43" s="180">
        <v>10627397.861902047</v>
      </c>
      <c r="H43" s="181">
        <v>38570894950.269997</v>
      </c>
      <c r="I43" s="176"/>
    </row>
    <row r="44" spans="1:9" s="196" customFormat="1" ht="24" thickBot="1" x14ac:dyDescent="0.6">
      <c r="A44" s="184" t="s">
        <v>263</v>
      </c>
      <c r="B44" s="222">
        <f>SUM(B42:B43)</f>
        <v>693723200173.84009</v>
      </c>
      <c r="C44" s="193">
        <v>1199414430817.5225</v>
      </c>
      <c r="D44" s="225">
        <f t="shared" ref="D44:F44" si="2">D42+D43</f>
        <v>1893137630991.3628</v>
      </c>
      <c r="E44" s="194">
        <f t="shared" si="2"/>
        <v>4230719070.0204954</v>
      </c>
      <c r="F44" s="194">
        <f t="shared" si="2"/>
        <v>3853436051487.0229</v>
      </c>
      <c r="G44" s="195"/>
      <c r="H44" s="196">
        <v>691109342863.76001</v>
      </c>
      <c r="I44" s="189"/>
    </row>
    <row r="45" spans="1:9" x14ac:dyDescent="0.55000000000000004">
      <c r="A45" s="157" t="s">
        <v>290</v>
      </c>
      <c r="C45" s="197"/>
    </row>
    <row r="46" spans="1:9" s="201" customFormat="1" x14ac:dyDescent="0.55000000000000004">
      <c r="A46" s="199"/>
      <c r="B46" s="200"/>
      <c r="D46" s="203"/>
      <c r="G46" s="202"/>
    </row>
  </sheetData>
  <mergeCells count="4">
    <mergeCell ref="B3:B4"/>
    <mergeCell ref="C3:C4"/>
    <mergeCell ref="D3:D4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DC95-BE57-488B-A221-FE88C422591C}">
  <sheetPr>
    <tabColor rgb="FFC00000"/>
  </sheetPr>
  <dimension ref="A1:H41"/>
  <sheetViews>
    <sheetView topLeftCell="C32" workbookViewId="0">
      <selection activeCell="G23" sqref="G23:H23"/>
    </sheetView>
  </sheetViews>
  <sheetFormatPr defaultRowHeight="14.5" x14ac:dyDescent="0.35"/>
  <cols>
    <col min="1" max="1" width="18.36328125" customWidth="1"/>
    <col min="2" max="2" width="28.36328125" customWidth="1"/>
    <col min="3" max="3" width="7" customWidth="1"/>
    <col min="4" max="4" width="22.54296875" customWidth="1"/>
    <col min="5" max="5" width="25.08984375" customWidth="1"/>
    <col min="6" max="6" width="7" style="7" customWidth="1"/>
    <col min="7" max="7" width="21.36328125" customWidth="1"/>
    <col min="8" max="8" width="34" customWidth="1"/>
  </cols>
  <sheetData>
    <row r="1" spans="1:8" s="7" customFormat="1" ht="18.5" x14ac:dyDescent="0.45">
      <c r="C1" s="100"/>
      <c r="D1" s="251" t="s">
        <v>283</v>
      </c>
      <c r="E1" s="251"/>
      <c r="F1" s="100"/>
      <c r="G1" s="251" t="s">
        <v>288</v>
      </c>
      <c r="H1" s="251"/>
    </row>
    <row r="2" spans="1:8" s="7" customFormat="1" ht="18.5" x14ac:dyDescent="0.45">
      <c r="A2" s="251" t="s">
        <v>282</v>
      </c>
      <c r="B2" s="251"/>
      <c r="C2" s="100"/>
      <c r="D2" s="251" t="s">
        <v>284</v>
      </c>
      <c r="E2" s="251"/>
      <c r="F2" s="100"/>
      <c r="G2" s="251" t="s">
        <v>287</v>
      </c>
      <c r="H2" s="251"/>
    </row>
    <row r="3" spans="1:8" x14ac:dyDescent="0.35">
      <c r="A3" s="154" t="s">
        <v>80</v>
      </c>
      <c r="B3" s="155" t="str">
        <f>'Q1-Q2 2019 dissagregated'!I5</f>
        <v>Total IGR(Tax+MDA rev)</v>
      </c>
      <c r="C3" s="100"/>
      <c r="D3" s="154" t="s">
        <v>80</v>
      </c>
      <c r="E3" s="155" t="s">
        <v>285</v>
      </c>
      <c r="F3" s="100"/>
      <c r="G3" s="154" t="s">
        <v>80</v>
      </c>
      <c r="H3" s="155" t="s">
        <v>286</v>
      </c>
    </row>
    <row r="4" spans="1:8" x14ac:dyDescent="0.35">
      <c r="A4" s="3" t="s">
        <v>66</v>
      </c>
      <c r="B4" s="148">
        <v>205163386767.06</v>
      </c>
      <c r="C4" s="100"/>
      <c r="D4" s="3" t="s">
        <v>78</v>
      </c>
      <c r="E4" s="148">
        <v>171.34126337668346</v>
      </c>
      <c r="F4" s="100"/>
      <c r="G4" s="3" t="s">
        <v>31</v>
      </c>
      <c r="H4" s="148">
        <v>263253383734.02368</v>
      </c>
    </row>
    <row r="5" spans="1:8" x14ac:dyDescent="0.35">
      <c r="A5" s="3" t="s">
        <v>74</v>
      </c>
      <c r="B5" s="148">
        <v>75974536695.98999</v>
      </c>
      <c r="C5" s="100"/>
      <c r="D5" s="3" t="s">
        <v>63</v>
      </c>
      <c r="E5" s="148">
        <v>132.44421278498791</v>
      </c>
      <c r="F5" s="100"/>
      <c r="G5" s="3" t="s">
        <v>190</v>
      </c>
      <c r="H5" s="148">
        <v>151817806391.70459</v>
      </c>
    </row>
    <row r="6" spans="1:8" x14ac:dyDescent="0.35">
      <c r="A6" s="3" t="s">
        <v>206</v>
      </c>
      <c r="B6" s="148">
        <v>38570894950.270004</v>
      </c>
      <c r="C6" s="100"/>
      <c r="D6" s="3" t="s">
        <v>71</v>
      </c>
      <c r="E6" s="148">
        <v>113.76716748084283</v>
      </c>
      <c r="F6" s="100"/>
      <c r="G6" s="3" t="s">
        <v>18</v>
      </c>
      <c r="H6" s="148">
        <v>145088111087.51312</v>
      </c>
    </row>
    <row r="7" spans="1:8" x14ac:dyDescent="0.35">
      <c r="A7" s="3" t="s">
        <v>52</v>
      </c>
      <c r="B7" s="148">
        <v>36390689921.880005</v>
      </c>
      <c r="C7" s="100"/>
      <c r="D7" s="3" t="s">
        <v>75</v>
      </c>
      <c r="E7" s="148">
        <v>113.74531342059461</v>
      </c>
      <c r="F7" s="100"/>
      <c r="G7" s="3" t="s">
        <v>11</v>
      </c>
      <c r="H7" s="148">
        <v>106773968071.90111</v>
      </c>
    </row>
    <row r="8" spans="1:8" x14ac:dyDescent="0.35">
      <c r="A8" s="13" t="s">
        <v>69</v>
      </c>
      <c r="B8" s="148">
        <v>29583479438.839996</v>
      </c>
      <c r="C8" s="100"/>
      <c r="D8" s="13" t="s">
        <v>70</v>
      </c>
      <c r="E8" s="148">
        <v>101.77037906969734</v>
      </c>
      <c r="F8" s="100"/>
      <c r="G8" s="13" t="s">
        <v>90</v>
      </c>
      <c r="H8" s="148">
        <v>72845624561.790405</v>
      </c>
    </row>
    <row r="9" spans="1:8" x14ac:dyDescent="0.35">
      <c r="A9" s="3" t="s">
        <v>60</v>
      </c>
      <c r="B9" s="148">
        <v>22401973458</v>
      </c>
      <c r="C9" s="100"/>
      <c r="D9" s="3" t="s">
        <v>49</v>
      </c>
      <c r="E9" s="148">
        <v>100.07190108863524</v>
      </c>
      <c r="F9" s="100"/>
      <c r="G9" s="3" t="s">
        <v>14</v>
      </c>
      <c r="H9" s="148">
        <v>71630303413.233017</v>
      </c>
    </row>
    <row r="10" spans="1:8" x14ac:dyDescent="0.35">
      <c r="A10" s="3" t="s">
        <v>45</v>
      </c>
      <c r="B10" s="148">
        <v>20464607233.41</v>
      </c>
      <c r="C10" s="100"/>
      <c r="D10" s="3" t="s">
        <v>68</v>
      </c>
      <c r="E10" s="148">
        <v>87.769050343991154</v>
      </c>
      <c r="F10" s="100"/>
      <c r="G10" s="3" t="s">
        <v>26</v>
      </c>
      <c r="H10" s="148">
        <v>58541355215.6716</v>
      </c>
    </row>
    <row r="11" spans="1:8" x14ac:dyDescent="0.35">
      <c r="A11" s="3" t="s">
        <v>70</v>
      </c>
      <c r="B11" s="148">
        <v>19001563646.739998</v>
      </c>
      <c r="C11" s="100"/>
      <c r="D11" s="3" t="s">
        <v>55</v>
      </c>
      <c r="E11" s="148">
        <v>84.142419753711977</v>
      </c>
      <c r="F11" s="100"/>
      <c r="G11" s="3" t="s">
        <v>41</v>
      </c>
      <c r="H11" s="148">
        <v>54777778812.065102</v>
      </c>
    </row>
    <row r="12" spans="1:8" x14ac:dyDescent="0.35">
      <c r="A12" s="3" t="s">
        <v>61</v>
      </c>
      <c r="B12" s="148">
        <v>18564546104.360001</v>
      </c>
      <c r="C12" s="100"/>
      <c r="D12" s="3" t="s">
        <v>47</v>
      </c>
      <c r="E12" s="148">
        <v>79.503189016986042</v>
      </c>
      <c r="F12" s="100"/>
      <c r="G12" s="3" t="s">
        <v>34</v>
      </c>
      <c r="H12" s="148">
        <v>48074722347.170296</v>
      </c>
    </row>
    <row r="13" spans="1:8" x14ac:dyDescent="0.35">
      <c r="A13" s="3" t="s">
        <v>51</v>
      </c>
      <c r="B13" s="148">
        <v>16731425493.769999</v>
      </c>
      <c r="C13" s="100"/>
      <c r="D13" s="3" t="s">
        <v>45</v>
      </c>
      <c r="E13" s="148">
        <v>72.952307236403897</v>
      </c>
      <c r="F13" s="100"/>
      <c r="G13" s="3" t="s">
        <v>20</v>
      </c>
      <c r="H13" s="148">
        <v>47306667065.024506</v>
      </c>
    </row>
    <row r="14" spans="1:8" x14ac:dyDescent="0.35">
      <c r="A14" s="3" t="s">
        <v>65</v>
      </c>
      <c r="B14" s="148">
        <v>16090373542.93</v>
      </c>
      <c r="C14" s="100"/>
      <c r="D14" s="3" t="s">
        <v>51</v>
      </c>
      <c r="E14" s="148">
        <v>71.467133544905806</v>
      </c>
      <c r="F14" s="100"/>
      <c r="G14" s="3" t="s">
        <v>3</v>
      </c>
      <c r="H14" s="148">
        <v>47277030689.746201</v>
      </c>
    </row>
    <row r="15" spans="1:8" x14ac:dyDescent="0.35">
      <c r="A15" s="3" t="s">
        <v>54</v>
      </c>
      <c r="B15" s="148">
        <v>15441748874.5</v>
      </c>
      <c r="C15" s="100"/>
      <c r="D15" s="3" t="s">
        <v>53</v>
      </c>
      <c r="E15" s="148">
        <v>68.745919671994088</v>
      </c>
      <c r="F15" s="100"/>
      <c r="G15" s="3" t="s">
        <v>4</v>
      </c>
      <c r="H15" s="148">
        <v>42182021227.646103</v>
      </c>
    </row>
    <row r="16" spans="1:8" x14ac:dyDescent="0.35">
      <c r="A16" s="3" t="s">
        <v>72</v>
      </c>
      <c r="B16" s="148">
        <v>14060685978.15</v>
      </c>
      <c r="C16" s="100"/>
      <c r="D16" s="3" t="s">
        <v>65</v>
      </c>
      <c r="E16" s="148">
        <v>60.211964938017445</v>
      </c>
      <c r="F16" s="100"/>
      <c r="G16" s="3" t="s">
        <v>6</v>
      </c>
      <c r="H16" s="148">
        <v>38886787719.338097</v>
      </c>
    </row>
    <row r="17" spans="1:8" x14ac:dyDescent="0.35">
      <c r="A17" s="3" t="s">
        <v>49</v>
      </c>
      <c r="B17" s="148">
        <v>12131771966.240002</v>
      </c>
      <c r="C17" s="100"/>
      <c r="D17" s="3" t="s">
        <v>44</v>
      </c>
      <c r="E17" s="148">
        <v>57.872584384820925</v>
      </c>
      <c r="F17" s="100"/>
      <c r="G17" s="3" t="s">
        <v>15</v>
      </c>
      <c r="H17" s="148">
        <v>38174366637.091301</v>
      </c>
    </row>
    <row r="18" spans="1:8" x14ac:dyDescent="0.35">
      <c r="A18" s="3" t="s">
        <v>75</v>
      </c>
      <c r="B18" s="148">
        <v>12077025746.679998</v>
      </c>
      <c r="C18" s="100"/>
      <c r="D18" s="3" t="s">
        <v>58</v>
      </c>
      <c r="E18" s="148">
        <v>50.458008171985092</v>
      </c>
      <c r="F18" s="100"/>
      <c r="G18" s="3" t="s">
        <v>24</v>
      </c>
      <c r="H18" s="148">
        <v>37412839521.98819</v>
      </c>
    </row>
    <row r="19" spans="1:8" x14ac:dyDescent="0.35">
      <c r="A19" s="3" t="s">
        <v>56</v>
      </c>
      <c r="B19" s="148">
        <v>10699049784</v>
      </c>
      <c r="C19" s="100"/>
      <c r="D19" s="3" t="s">
        <v>73</v>
      </c>
      <c r="E19" s="148">
        <v>50.150937954536992</v>
      </c>
      <c r="F19" s="100"/>
      <c r="G19" s="3" t="s">
        <v>30</v>
      </c>
      <c r="H19" s="148">
        <v>36680125755.909203</v>
      </c>
    </row>
    <row r="20" spans="1:8" x14ac:dyDescent="0.35">
      <c r="A20" s="3" t="s">
        <v>58</v>
      </c>
      <c r="B20" s="148">
        <v>10550388151.299999</v>
      </c>
      <c r="C20" s="100"/>
      <c r="D20" s="3" t="s">
        <v>60</v>
      </c>
      <c r="E20" s="148">
        <v>39.973015208046455</v>
      </c>
      <c r="F20" s="100"/>
      <c r="G20" s="3" t="s">
        <v>33</v>
      </c>
      <c r="H20" s="148">
        <v>36159545592.528107</v>
      </c>
    </row>
    <row r="21" spans="1:8" x14ac:dyDescent="0.35">
      <c r="A21" s="3" t="s">
        <v>71</v>
      </c>
      <c r="B21" s="148">
        <v>10205102028.940001</v>
      </c>
      <c r="C21" s="100"/>
      <c r="D21" s="3" t="s">
        <v>62</v>
      </c>
      <c r="E21" s="148">
        <v>37.863314989126252</v>
      </c>
      <c r="F21" s="100"/>
      <c r="G21" s="3" t="s">
        <v>22</v>
      </c>
      <c r="H21" s="148">
        <v>35712562952.827698</v>
      </c>
    </row>
    <row r="22" spans="1:8" x14ac:dyDescent="0.35">
      <c r="A22" s="3" t="s">
        <v>73</v>
      </c>
      <c r="B22" s="148">
        <v>9413952271.5100002</v>
      </c>
      <c r="C22" s="100"/>
      <c r="D22" s="3" t="s">
        <v>77</v>
      </c>
      <c r="E22" s="148">
        <v>36.135040264407451</v>
      </c>
      <c r="F22" s="100"/>
      <c r="G22" s="3" t="s">
        <v>27</v>
      </c>
      <c r="H22" s="148">
        <v>35407415175.575195</v>
      </c>
    </row>
    <row r="23" spans="1:8" x14ac:dyDescent="0.35">
      <c r="A23" s="3" t="s">
        <v>68</v>
      </c>
      <c r="B23" s="148">
        <v>9126750293.8900013</v>
      </c>
      <c r="C23" s="100"/>
      <c r="D23" s="3" t="s">
        <v>50</v>
      </c>
      <c r="E23" s="148">
        <v>28.006687021372485</v>
      </c>
      <c r="F23" s="100"/>
      <c r="G23" s="226" t="s">
        <v>12</v>
      </c>
      <c r="H23" s="227">
        <v>34850329361.622597</v>
      </c>
    </row>
    <row r="24" spans="1:8" x14ac:dyDescent="0.35">
      <c r="A24" s="3" t="s">
        <v>47</v>
      </c>
      <c r="B24" s="148">
        <v>8268708138.1899996</v>
      </c>
      <c r="C24" s="100"/>
      <c r="D24" s="3" t="s">
        <v>67</v>
      </c>
      <c r="E24" s="148">
        <v>27.212990546985839</v>
      </c>
      <c r="F24" s="100"/>
      <c r="G24" s="3" t="s">
        <v>17</v>
      </c>
      <c r="H24" s="148">
        <v>33968185644.244095</v>
      </c>
    </row>
    <row r="25" spans="1:8" x14ac:dyDescent="0.35">
      <c r="A25" s="3" t="s">
        <v>43</v>
      </c>
      <c r="B25" s="148">
        <v>7912596332.0500011</v>
      </c>
      <c r="C25" s="100"/>
      <c r="D25" s="3" t="s">
        <v>76</v>
      </c>
      <c r="E25" s="148">
        <v>25.216454248268715</v>
      </c>
      <c r="F25" s="100"/>
      <c r="G25" s="3" t="s">
        <v>25</v>
      </c>
      <c r="H25" s="148">
        <v>33910138817.114395</v>
      </c>
    </row>
    <row r="26" spans="1:8" x14ac:dyDescent="0.35">
      <c r="A26" s="3" t="s">
        <v>78</v>
      </c>
      <c r="B26" s="148">
        <v>7210062254.2299995</v>
      </c>
      <c r="C26" s="100"/>
      <c r="D26" s="3" t="s">
        <v>74</v>
      </c>
      <c r="E26" s="148">
        <v>24.739043313112909</v>
      </c>
      <c r="F26" s="100"/>
      <c r="G26" s="3" t="s">
        <v>13</v>
      </c>
      <c r="H26" s="148">
        <v>33777421685.711899</v>
      </c>
    </row>
    <row r="27" spans="1:8" x14ac:dyDescent="0.35">
      <c r="A27" s="5" t="s">
        <v>64</v>
      </c>
      <c r="B27" s="148">
        <v>6683808064.6999989</v>
      </c>
      <c r="C27" s="100"/>
      <c r="D27" s="5" t="s">
        <v>64</v>
      </c>
      <c r="E27" s="148">
        <v>22.692814044138501</v>
      </c>
      <c r="F27" s="100"/>
      <c r="G27" s="5" t="s">
        <v>16</v>
      </c>
      <c r="H27" s="148">
        <v>33631594941.444893</v>
      </c>
    </row>
    <row r="28" spans="1:8" x14ac:dyDescent="0.35">
      <c r="A28" s="13" t="s">
        <v>46</v>
      </c>
      <c r="B28" s="148">
        <v>6073241006.1299992</v>
      </c>
      <c r="C28" s="100"/>
      <c r="D28" s="13" t="s">
        <v>52</v>
      </c>
      <c r="E28" s="148">
        <v>22.127093722568908</v>
      </c>
      <c r="F28" s="100"/>
      <c r="G28" s="3" t="s">
        <v>2</v>
      </c>
      <c r="H28" s="148">
        <v>33522212999.390503</v>
      </c>
    </row>
    <row r="29" spans="1:8" x14ac:dyDescent="0.35">
      <c r="A29" s="3" t="s">
        <v>48</v>
      </c>
      <c r="B29" s="148">
        <v>5875518818.6700001</v>
      </c>
      <c r="C29" s="100"/>
      <c r="D29" s="3" t="s">
        <v>72</v>
      </c>
      <c r="E29" s="148">
        <v>13.576914213424976</v>
      </c>
      <c r="F29" s="100"/>
      <c r="G29" s="3" t="s">
        <v>29</v>
      </c>
      <c r="H29" s="148">
        <v>31659080220.527496</v>
      </c>
    </row>
    <row r="30" spans="1:8" x14ac:dyDescent="0.35">
      <c r="A30" s="3" t="s">
        <v>59</v>
      </c>
      <c r="B30" s="148">
        <v>5369753095.8299999</v>
      </c>
      <c r="C30" s="100"/>
      <c r="D30" s="3" t="s">
        <v>43</v>
      </c>
      <c r="E30" s="148">
        <v>13.409653172616972</v>
      </c>
      <c r="F30" s="100"/>
      <c r="G30" s="3" t="s">
        <v>5</v>
      </c>
      <c r="H30" s="148">
        <v>30783904787.106499</v>
      </c>
    </row>
    <row r="31" spans="1:8" x14ac:dyDescent="0.35">
      <c r="A31" s="3" t="s">
        <v>53</v>
      </c>
      <c r="B31" s="148">
        <v>5140599994.9200001</v>
      </c>
      <c r="C31" s="100"/>
      <c r="D31" s="3" t="s">
        <v>59</v>
      </c>
      <c r="E31" s="148">
        <v>11.829071468227358</v>
      </c>
      <c r="F31" s="100"/>
      <c r="G31" s="3" t="s">
        <v>28</v>
      </c>
      <c r="H31" s="148">
        <v>30341788564.355797</v>
      </c>
    </row>
    <row r="32" spans="1:8" x14ac:dyDescent="0.35">
      <c r="A32" s="3" t="s">
        <v>55</v>
      </c>
      <c r="B32" s="148">
        <v>5054605377.8499994</v>
      </c>
      <c r="C32" s="100"/>
      <c r="D32" s="3" t="s">
        <v>54</v>
      </c>
      <c r="E32" s="148">
        <v>11.826365860426407</v>
      </c>
      <c r="F32" s="100"/>
      <c r="G32" s="3" t="s">
        <v>10</v>
      </c>
      <c r="H32" s="148">
        <v>28276016662.069099</v>
      </c>
    </row>
    <row r="33" spans="1:8" x14ac:dyDescent="0.35">
      <c r="A33" s="3" t="s">
        <v>44</v>
      </c>
      <c r="B33" s="148">
        <v>5014807850.6700001</v>
      </c>
      <c r="C33" s="100"/>
      <c r="D33" s="3" t="s">
        <v>206</v>
      </c>
      <c r="E33" s="148">
        <v>9.4582569977169442</v>
      </c>
      <c r="F33" s="100"/>
      <c r="G33" s="3" t="s">
        <v>8</v>
      </c>
      <c r="H33" s="148">
        <v>27232594520.972397</v>
      </c>
    </row>
    <row r="34" spans="1:8" x14ac:dyDescent="0.35">
      <c r="A34" s="3" t="s">
        <v>67</v>
      </c>
      <c r="B34" s="148">
        <v>4842313122.1799994</v>
      </c>
      <c r="C34" s="100"/>
      <c r="D34" s="3" t="s">
        <v>66</v>
      </c>
      <c r="E34" s="148">
        <v>4.4645811322039837</v>
      </c>
      <c r="F34" s="100"/>
      <c r="G34" s="3" t="s">
        <v>9</v>
      </c>
      <c r="H34" s="148">
        <v>27182029943.8354</v>
      </c>
    </row>
    <row r="35" spans="1:8" x14ac:dyDescent="0.35">
      <c r="A35" s="3" t="s">
        <v>62</v>
      </c>
      <c r="B35" s="148">
        <v>4807071081</v>
      </c>
      <c r="C35" s="100"/>
      <c r="D35" s="3" t="s">
        <v>61</v>
      </c>
      <c r="E35" s="148">
        <v>5.3949068914544901E-2</v>
      </c>
      <c r="F35" s="100"/>
      <c r="G35" s="3" t="s">
        <v>32</v>
      </c>
      <c r="H35" s="148">
        <v>26656948209.306198</v>
      </c>
    </row>
    <row r="36" spans="1:8" x14ac:dyDescent="0.35">
      <c r="A36" s="3" t="s">
        <v>63</v>
      </c>
      <c r="B36" s="148">
        <v>4728501342.7600002</v>
      </c>
      <c r="C36" s="100"/>
      <c r="D36" s="3" t="s">
        <v>57</v>
      </c>
      <c r="E36" s="148">
        <v>-12.832732942861938</v>
      </c>
      <c r="F36" s="100"/>
      <c r="G36" s="3" t="s">
        <v>19</v>
      </c>
      <c r="H36" s="148">
        <v>26518303334.694397</v>
      </c>
    </row>
    <row r="37" spans="1:8" x14ac:dyDescent="0.35">
      <c r="A37" s="3" t="s">
        <v>50</v>
      </c>
      <c r="B37" s="148">
        <v>3917848074.5699997</v>
      </c>
      <c r="C37" s="100"/>
      <c r="D37" s="3" t="s">
        <v>56</v>
      </c>
      <c r="E37" s="148">
        <v>-13.004525880874768</v>
      </c>
      <c r="F37" s="100"/>
      <c r="G37" s="3" t="s">
        <v>7</v>
      </c>
      <c r="H37" s="148">
        <v>25707425656.945801</v>
      </c>
    </row>
    <row r="38" spans="1:8" x14ac:dyDescent="0.35">
      <c r="A38" s="3" t="s">
        <v>76</v>
      </c>
      <c r="B38" s="148">
        <v>3272217539.8600001</v>
      </c>
      <c r="C38" s="100"/>
      <c r="D38" s="3" t="s">
        <v>46</v>
      </c>
      <c r="E38" s="148">
        <v>-14.066749408603368</v>
      </c>
      <c r="F38" s="100"/>
      <c r="G38" s="3" t="s">
        <v>21</v>
      </c>
      <c r="H38" s="148">
        <v>25025355419.980797</v>
      </c>
    </row>
    <row r="39" spans="1:8" x14ac:dyDescent="0.35">
      <c r="A39" s="8" t="s">
        <v>77</v>
      </c>
      <c r="B39" s="148">
        <v>2206307291.27</v>
      </c>
      <c r="C39" s="100"/>
      <c r="D39" s="8" t="s">
        <v>48</v>
      </c>
      <c r="E39" s="148">
        <v>-14.528457359140468</v>
      </c>
      <c r="F39" s="100"/>
      <c r="G39" s="8" t="s">
        <v>23</v>
      </c>
      <c r="H39" s="148">
        <v>21792424038.497299</v>
      </c>
    </row>
    <row r="40" spans="1:8" x14ac:dyDescent="0.35">
      <c r="A40" s="156" t="s">
        <v>57</v>
      </c>
      <c r="B40" s="148">
        <v>2087431130.4200001</v>
      </c>
      <c r="C40" s="100"/>
      <c r="D40" s="156" t="s">
        <v>69</v>
      </c>
      <c r="E40" s="148">
        <v>-30.423350836696656</v>
      </c>
      <c r="F40" s="100"/>
      <c r="G40" s="156" t="s">
        <v>42</v>
      </c>
      <c r="H40" s="148">
        <v>20299460210.795601</v>
      </c>
    </row>
    <row r="41" spans="1:8" x14ac:dyDescent="0.35">
      <c r="B41" s="148"/>
      <c r="C41" s="90"/>
      <c r="F41" s="90"/>
    </row>
  </sheetData>
  <sortState xmlns:xlrd2="http://schemas.microsoft.com/office/spreadsheetml/2017/richdata2" ref="G4:H40">
    <sortCondition descending="1" ref="H4:H40"/>
  </sortState>
  <mergeCells count="5">
    <mergeCell ref="A2:B2"/>
    <mergeCell ref="D2:E2"/>
    <mergeCell ref="D1:E1"/>
    <mergeCell ref="G2:H2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CBF7-3266-4810-B678-41AFE975B883}">
  <sheetPr>
    <tabColor rgb="FFC00000"/>
  </sheetPr>
  <dimension ref="A3:N45"/>
  <sheetViews>
    <sheetView topLeftCell="A16" zoomScale="52" workbookViewId="0">
      <selection activeCell="A45" sqref="A45"/>
    </sheetView>
  </sheetViews>
  <sheetFormatPr defaultColWidth="8.90625" defaultRowHeight="15.65" customHeight="1" x14ac:dyDescent="0.25"/>
  <cols>
    <col min="1" max="1" width="5.54296875" style="59" bestFit="1" customWidth="1"/>
    <col min="2" max="2" width="20" style="59" customWidth="1"/>
    <col min="3" max="3" width="33.90625" style="59" customWidth="1"/>
    <col min="4" max="4" width="26.453125" style="59" customWidth="1"/>
    <col min="5" max="5" width="25.90625" style="59" customWidth="1"/>
    <col min="6" max="7" width="27.453125" style="59" customWidth="1"/>
    <col min="8" max="8" width="27.08984375" style="59" customWidth="1"/>
    <col min="9" max="9" width="36.08984375" style="59" customWidth="1"/>
    <col min="10" max="10" width="24.54296875" style="59" bestFit="1" customWidth="1"/>
    <col min="11" max="11" width="18.6328125" style="59" bestFit="1" customWidth="1"/>
    <col min="12" max="16384" width="8.90625" style="59"/>
  </cols>
  <sheetData>
    <row r="3" spans="1:9" ht="15.65" customHeight="1" x14ac:dyDescent="0.25">
      <c r="A3" s="252" t="s">
        <v>266</v>
      </c>
      <c r="B3" s="252"/>
      <c r="C3" s="252"/>
      <c r="D3" s="252"/>
      <c r="E3" s="252"/>
      <c r="F3" s="252"/>
      <c r="G3" s="252"/>
      <c r="H3" s="252"/>
      <c r="I3" s="252"/>
    </row>
    <row r="4" spans="1:9" ht="15.65" customHeight="1" x14ac:dyDescent="0.25">
      <c r="A4" s="77" t="s">
        <v>0</v>
      </c>
      <c r="B4" s="78" t="s">
        <v>209</v>
      </c>
      <c r="C4" s="79" t="s">
        <v>81</v>
      </c>
      <c r="D4" s="79" t="s">
        <v>82</v>
      </c>
      <c r="E4" s="80" t="s">
        <v>83</v>
      </c>
      <c r="F4" s="79" t="s">
        <v>84</v>
      </c>
      <c r="G4" s="79" t="s">
        <v>204</v>
      </c>
      <c r="H4" s="79" t="s">
        <v>85</v>
      </c>
      <c r="I4" s="81" t="s">
        <v>247</v>
      </c>
    </row>
    <row r="5" spans="1:9" ht="15.65" customHeight="1" x14ac:dyDescent="0.25">
      <c r="A5" s="82" t="s">
        <v>210</v>
      </c>
      <c r="B5" s="83" t="s">
        <v>43</v>
      </c>
      <c r="C5" s="84">
        <v>5138484832.9700003</v>
      </c>
      <c r="D5" s="84">
        <v>750988869.51999998</v>
      </c>
      <c r="E5" s="84">
        <v>322907725</v>
      </c>
      <c r="F5" s="84">
        <v>1745053623.99</v>
      </c>
      <c r="G5" s="84">
        <f>C5+D5+E5+F5</f>
        <v>7957435051.4799995</v>
      </c>
      <c r="H5" s="84">
        <v>6877469396.0100002</v>
      </c>
      <c r="I5" s="84">
        <f>H5+G5</f>
        <v>14834904447.49</v>
      </c>
    </row>
    <row r="6" spans="1:9" ht="15.65" customHeight="1" x14ac:dyDescent="0.25">
      <c r="A6" s="82" t="s">
        <v>211</v>
      </c>
      <c r="B6" s="83" t="s">
        <v>44</v>
      </c>
      <c r="C6" s="84">
        <v>3929964737.77</v>
      </c>
      <c r="D6" s="84">
        <v>90597288.310000002</v>
      </c>
      <c r="E6" s="84">
        <v>106606887.7</v>
      </c>
      <c r="F6" s="84">
        <v>572717725.75999999</v>
      </c>
      <c r="G6" s="84">
        <f t="shared" ref="G6:G40" si="0">C6+D6+E6+F6</f>
        <v>4699886639.54</v>
      </c>
      <c r="H6" s="84">
        <v>1504990026.0799999</v>
      </c>
      <c r="I6" s="84">
        <f t="shared" ref="I6:I40" si="1">H6+G6</f>
        <v>6204876665.6199999</v>
      </c>
    </row>
    <row r="7" spans="1:9" ht="15.65" customHeight="1" x14ac:dyDescent="0.25">
      <c r="A7" s="82" t="s">
        <v>212</v>
      </c>
      <c r="B7" s="83" t="s">
        <v>45</v>
      </c>
      <c r="C7" s="84">
        <v>17646936782.239998</v>
      </c>
      <c r="D7" s="84">
        <v>207787643.50999999</v>
      </c>
      <c r="E7" s="84">
        <v>319877625</v>
      </c>
      <c r="F7" s="84">
        <v>3906557624.7399998</v>
      </c>
      <c r="G7" s="84">
        <f t="shared" si="0"/>
        <v>22081159675.489998</v>
      </c>
      <c r="H7" s="84">
        <v>2129650427.23</v>
      </c>
      <c r="I7" s="84">
        <f t="shared" si="1"/>
        <v>24210810102.719997</v>
      </c>
    </row>
    <row r="8" spans="1:9" ht="15.65" customHeight="1" x14ac:dyDescent="0.25">
      <c r="A8" s="82" t="s">
        <v>213</v>
      </c>
      <c r="B8" s="83" t="s">
        <v>46</v>
      </c>
      <c r="C8" s="84">
        <v>8894893799.9700012</v>
      </c>
      <c r="D8" s="84">
        <v>822742344.01000011</v>
      </c>
      <c r="E8" s="84">
        <v>640330700</v>
      </c>
      <c r="F8" s="84">
        <v>3929681436.6900001</v>
      </c>
      <c r="G8" s="84">
        <f t="shared" si="0"/>
        <v>14287648280.670002</v>
      </c>
      <c r="H8" s="84">
        <v>5017619366.2700005</v>
      </c>
      <c r="I8" s="84">
        <f t="shared" si="1"/>
        <v>19305267646.940002</v>
      </c>
    </row>
    <row r="9" spans="1:9" ht="15.65" customHeight="1" x14ac:dyDescent="0.25">
      <c r="A9" s="82" t="s">
        <v>214</v>
      </c>
      <c r="B9" s="83" t="s">
        <v>47</v>
      </c>
      <c r="C9" s="84">
        <v>7422447630.9899998</v>
      </c>
      <c r="D9" s="84">
        <v>232827524.31</v>
      </c>
      <c r="E9" s="84">
        <v>257830350.76000002</v>
      </c>
      <c r="F9" s="84">
        <v>367550348.42000002</v>
      </c>
      <c r="G9" s="84">
        <f t="shared" si="0"/>
        <v>8280655854.4800005</v>
      </c>
      <c r="H9" s="84">
        <v>1410176323.0999999</v>
      </c>
      <c r="I9" s="84">
        <f t="shared" si="1"/>
        <v>9690832177.5799999</v>
      </c>
    </row>
    <row r="10" spans="1:9" ht="15.65" customHeight="1" x14ac:dyDescent="0.25">
      <c r="A10" s="82" t="s">
        <v>215</v>
      </c>
      <c r="B10" s="83" t="s">
        <v>48</v>
      </c>
      <c r="C10" s="84">
        <v>11313020578.25</v>
      </c>
      <c r="D10" s="84">
        <v>102485376.88</v>
      </c>
      <c r="E10" s="84">
        <v>39147071.859999999</v>
      </c>
      <c r="F10" s="84">
        <v>1788496495.6800001</v>
      </c>
      <c r="G10" s="84">
        <f t="shared" si="0"/>
        <v>13243149522.67</v>
      </c>
      <c r="H10" s="84">
        <v>393396194.11000001</v>
      </c>
      <c r="I10" s="84">
        <f t="shared" si="1"/>
        <v>13636545716.780001</v>
      </c>
    </row>
    <row r="11" spans="1:9" ht="15.65" customHeight="1" x14ac:dyDescent="0.25">
      <c r="A11" s="82" t="s">
        <v>216</v>
      </c>
      <c r="B11" s="83" t="s">
        <v>49</v>
      </c>
      <c r="C11" s="84">
        <v>7964760000.6999998</v>
      </c>
      <c r="D11" s="84">
        <v>464548580.06999999</v>
      </c>
      <c r="E11" s="84">
        <v>156486250.05000001</v>
      </c>
      <c r="F11" s="84">
        <v>156197279.06</v>
      </c>
      <c r="G11" s="84">
        <f t="shared" si="0"/>
        <v>8741992109.8799992</v>
      </c>
      <c r="H11" s="84">
        <v>2473490615.2799997</v>
      </c>
      <c r="I11" s="84">
        <f t="shared" si="1"/>
        <v>11215482725.16</v>
      </c>
    </row>
    <row r="12" spans="1:9" ht="15.65" customHeight="1" x14ac:dyDescent="0.25">
      <c r="A12" s="82" t="s">
        <v>217</v>
      </c>
      <c r="B12" s="83" t="s">
        <v>50</v>
      </c>
      <c r="C12" s="84">
        <v>3822329089.0799999</v>
      </c>
      <c r="D12" s="84">
        <v>452066334.36000001</v>
      </c>
      <c r="E12" s="84">
        <v>161697114</v>
      </c>
      <c r="F12" s="84">
        <v>611581033</v>
      </c>
      <c r="G12" s="84">
        <f t="shared" si="0"/>
        <v>5047673570.4400005</v>
      </c>
      <c r="H12" s="84">
        <v>1476627333.6199999</v>
      </c>
      <c r="I12" s="84">
        <f t="shared" si="1"/>
        <v>6524300904.0600004</v>
      </c>
    </row>
    <row r="13" spans="1:9" ht="15.65" customHeight="1" x14ac:dyDescent="0.25">
      <c r="A13" s="82" t="s">
        <v>218</v>
      </c>
      <c r="B13" s="83" t="s">
        <v>51</v>
      </c>
      <c r="C13" s="84">
        <v>7969863557.7800007</v>
      </c>
      <c r="D13" s="84">
        <v>168412267.91</v>
      </c>
      <c r="E13" s="84">
        <v>1017912426.73</v>
      </c>
      <c r="F13" s="84">
        <v>4317257821.7700005</v>
      </c>
      <c r="G13" s="84">
        <f t="shared" si="0"/>
        <v>13473446074.190001</v>
      </c>
      <c r="H13" s="84">
        <v>4078666862.8999996</v>
      </c>
      <c r="I13" s="84">
        <f t="shared" si="1"/>
        <v>17552112937.09</v>
      </c>
    </row>
    <row r="14" spans="1:9" ht="15.65" customHeight="1" x14ac:dyDescent="0.25">
      <c r="A14" s="82" t="s">
        <v>219</v>
      </c>
      <c r="B14" s="83" t="s">
        <v>52</v>
      </c>
      <c r="C14" s="84">
        <v>42308208426.190002</v>
      </c>
      <c r="D14" s="84">
        <v>426431409.58000004</v>
      </c>
      <c r="E14" s="84">
        <v>536236377.99000001</v>
      </c>
      <c r="F14" s="84">
        <v>6555700501.8400002</v>
      </c>
      <c r="G14" s="84">
        <f t="shared" si="0"/>
        <v>49826576715.600006</v>
      </c>
      <c r="H14" s="84">
        <v>8613021956.7099991</v>
      </c>
      <c r="I14" s="84">
        <f t="shared" si="1"/>
        <v>58439598672.310005</v>
      </c>
    </row>
    <row r="15" spans="1:9" ht="15.65" customHeight="1" x14ac:dyDescent="0.25">
      <c r="A15" s="82" t="s">
        <v>220</v>
      </c>
      <c r="B15" s="83" t="s">
        <v>53</v>
      </c>
      <c r="C15" s="84">
        <v>3119084779.9699998</v>
      </c>
      <c r="D15" s="84">
        <v>64971032.589999996</v>
      </c>
      <c r="E15" s="84">
        <v>322536420</v>
      </c>
      <c r="F15" s="84">
        <v>1771374866.6799998</v>
      </c>
      <c r="G15" s="84">
        <f t="shared" si="0"/>
        <v>5277967099.2399998</v>
      </c>
      <c r="H15" s="84">
        <v>866619966.41000009</v>
      </c>
      <c r="I15" s="84">
        <f t="shared" si="1"/>
        <v>6144587065.6499996</v>
      </c>
    </row>
    <row r="16" spans="1:9" ht="15.65" customHeight="1" x14ac:dyDescent="0.25">
      <c r="A16" s="82" t="s">
        <v>221</v>
      </c>
      <c r="B16" s="83" t="s">
        <v>54</v>
      </c>
      <c r="C16" s="84">
        <v>12518514074.619999</v>
      </c>
      <c r="D16" s="84">
        <v>1054340725.26</v>
      </c>
      <c r="E16" s="84">
        <v>540808577.68000007</v>
      </c>
      <c r="F16" s="84">
        <v>6785132351.0799999</v>
      </c>
      <c r="G16" s="84">
        <f t="shared" si="0"/>
        <v>20898795728.639999</v>
      </c>
      <c r="H16" s="84">
        <v>7526701113.5900002</v>
      </c>
      <c r="I16" s="84">
        <f t="shared" si="1"/>
        <v>28425496842.23</v>
      </c>
    </row>
    <row r="17" spans="1:9" ht="15.65" customHeight="1" x14ac:dyDescent="0.25">
      <c r="A17" s="82" t="s">
        <v>222</v>
      </c>
      <c r="B17" s="83" t="s">
        <v>55</v>
      </c>
      <c r="C17" s="84">
        <v>4149195425.6900001</v>
      </c>
      <c r="D17" s="84">
        <v>163583025.97</v>
      </c>
      <c r="E17" s="84">
        <v>123976484.81</v>
      </c>
      <c r="F17" s="84">
        <v>1513035617.6600001</v>
      </c>
      <c r="G17" s="84">
        <f t="shared" si="0"/>
        <v>5949790554.1300001</v>
      </c>
      <c r="H17" s="84">
        <v>515583696.51999998</v>
      </c>
      <c r="I17" s="84">
        <f t="shared" si="1"/>
        <v>6465374250.6499996</v>
      </c>
    </row>
    <row r="18" spans="1:9" ht="15.65" customHeight="1" x14ac:dyDescent="0.25">
      <c r="A18" s="82" t="s">
        <v>223</v>
      </c>
      <c r="B18" s="83" t="s">
        <v>56</v>
      </c>
      <c r="C18" s="84">
        <v>9155530851</v>
      </c>
      <c r="D18" s="84">
        <v>188601426</v>
      </c>
      <c r="E18" s="84">
        <v>528712562</v>
      </c>
      <c r="F18" s="84">
        <v>2658200027</v>
      </c>
      <c r="G18" s="84">
        <f t="shared" si="0"/>
        <v>12531044866</v>
      </c>
      <c r="H18" s="84">
        <v>9614892350</v>
      </c>
      <c r="I18" s="84">
        <f t="shared" si="1"/>
        <v>22145937216</v>
      </c>
    </row>
    <row r="19" spans="1:9" ht="15.65" customHeight="1" x14ac:dyDescent="0.25">
      <c r="A19" s="82" t="s">
        <v>224</v>
      </c>
      <c r="B19" s="83" t="s">
        <v>57</v>
      </c>
      <c r="C19" s="84">
        <v>3009364528.3699999</v>
      </c>
      <c r="D19" s="84">
        <v>50853933.039999999</v>
      </c>
      <c r="E19" s="84">
        <v>87768270</v>
      </c>
      <c r="F19" s="84">
        <v>948671576.16999996</v>
      </c>
      <c r="G19" s="84">
        <f t="shared" si="0"/>
        <v>4096658307.5799999</v>
      </c>
      <c r="H19" s="84">
        <v>3246891313.9499998</v>
      </c>
      <c r="I19" s="84">
        <f t="shared" si="1"/>
        <v>7343549621.5299997</v>
      </c>
    </row>
    <row r="20" spans="1:9" ht="15.65" customHeight="1" x14ac:dyDescent="0.25">
      <c r="A20" s="82" t="s">
        <v>225</v>
      </c>
      <c r="B20" s="83" t="s">
        <v>58</v>
      </c>
      <c r="C20" s="84">
        <v>6837672013.2600002</v>
      </c>
      <c r="D20" s="84">
        <v>2450141891.8199997</v>
      </c>
      <c r="E20" s="84">
        <v>1470837276.3400002</v>
      </c>
      <c r="F20" s="84">
        <v>322534212.48000002</v>
      </c>
      <c r="G20" s="84">
        <f t="shared" si="0"/>
        <v>11081185393.9</v>
      </c>
      <c r="H20" s="84">
        <v>3803086416.4100003</v>
      </c>
      <c r="I20" s="84">
        <f t="shared" si="1"/>
        <v>14884271810.309999</v>
      </c>
    </row>
    <row r="21" spans="1:9" ht="15.65" customHeight="1" x14ac:dyDescent="0.25">
      <c r="A21" s="82" t="s">
        <v>226</v>
      </c>
      <c r="B21" s="83" t="s">
        <v>59</v>
      </c>
      <c r="C21" s="84">
        <v>3556275400</v>
      </c>
      <c r="D21" s="84">
        <v>35301387.299999997</v>
      </c>
      <c r="E21" s="84">
        <v>71695535.989999995</v>
      </c>
      <c r="F21" s="84">
        <v>3671011769.4099998</v>
      </c>
      <c r="G21" s="84">
        <f t="shared" si="0"/>
        <v>7334284092.6999998</v>
      </c>
      <c r="H21" s="84">
        <v>1911966743.3299999</v>
      </c>
      <c r="I21" s="84">
        <f t="shared" si="1"/>
        <v>9246250836.0299988</v>
      </c>
    </row>
    <row r="22" spans="1:9" ht="15.65" customHeight="1" x14ac:dyDescent="0.25">
      <c r="A22" s="82" t="s">
        <v>227</v>
      </c>
      <c r="B22" s="83" t="s">
        <v>60</v>
      </c>
      <c r="C22" s="84">
        <v>14103431098.91</v>
      </c>
      <c r="D22" s="84">
        <v>312832728.24000001</v>
      </c>
      <c r="E22" s="84">
        <v>405132836.14999998</v>
      </c>
      <c r="F22" s="84">
        <v>1916971724.77</v>
      </c>
      <c r="G22" s="84">
        <f t="shared" si="0"/>
        <v>16738368388.07</v>
      </c>
      <c r="H22" s="84">
        <v>12708018536.67</v>
      </c>
      <c r="I22" s="84">
        <f t="shared" si="1"/>
        <v>29446386924.739998</v>
      </c>
    </row>
    <row r="23" spans="1:9" ht="15.65" customHeight="1" x14ac:dyDescent="0.25">
      <c r="A23" s="82" t="s">
        <v>228</v>
      </c>
      <c r="B23" s="83" t="s">
        <v>61</v>
      </c>
      <c r="C23" s="84">
        <v>14903246555.59</v>
      </c>
      <c r="D23" s="84">
        <v>1650541182.6100001</v>
      </c>
      <c r="E23" s="84">
        <v>1655110275.6900001</v>
      </c>
      <c r="F23" s="84">
        <v>14064032294.73</v>
      </c>
      <c r="G23" s="84">
        <f t="shared" si="0"/>
        <v>32272930308.619999</v>
      </c>
      <c r="H23" s="84">
        <v>11834444975.629999</v>
      </c>
      <c r="I23" s="84">
        <f t="shared" si="1"/>
        <v>44107375284.25</v>
      </c>
    </row>
    <row r="24" spans="1:9" ht="15.65" customHeight="1" x14ac:dyDescent="0.25">
      <c r="A24" s="82" t="s">
        <v>229</v>
      </c>
      <c r="B24" s="83" t="s">
        <v>62</v>
      </c>
      <c r="C24" s="84">
        <v>5258646653</v>
      </c>
      <c r="D24" s="84">
        <v>315729254</v>
      </c>
      <c r="E24" s="84">
        <v>121037115</v>
      </c>
      <c r="F24" s="84">
        <v>405981105</v>
      </c>
      <c r="G24" s="84">
        <f t="shared" si="0"/>
        <v>6101394127</v>
      </c>
      <c r="H24" s="84">
        <v>860476202</v>
      </c>
      <c r="I24" s="84">
        <f t="shared" si="1"/>
        <v>6961870329</v>
      </c>
    </row>
    <row r="25" spans="1:9" ht="15.65" customHeight="1" x14ac:dyDescent="0.25">
      <c r="A25" s="82" t="s">
        <v>230</v>
      </c>
      <c r="B25" s="83" t="s">
        <v>63</v>
      </c>
      <c r="C25" s="84">
        <v>2707998708.6999998</v>
      </c>
      <c r="D25" s="84">
        <v>977645728.17000008</v>
      </c>
      <c r="E25" s="84">
        <v>22402179.5</v>
      </c>
      <c r="F25" s="84">
        <v>178841487.54999998</v>
      </c>
      <c r="G25" s="84">
        <f t="shared" si="0"/>
        <v>3886888103.9200001</v>
      </c>
      <c r="H25" s="84">
        <v>995072901.86000001</v>
      </c>
      <c r="I25" s="84">
        <f t="shared" si="1"/>
        <v>4881961005.7799997</v>
      </c>
    </row>
    <row r="26" spans="1:9" ht="15.65" customHeight="1" x14ac:dyDescent="0.25">
      <c r="A26" s="82" t="s">
        <v>231</v>
      </c>
      <c r="B26" s="238" t="s">
        <v>64</v>
      </c>
      <c r="C26" s="230">
        <v>7121716683.79</v>
      </c>
      <c r="D26" s="230">
        <v>76140354.650000006</v>
      </c>
      <c r="E26" s="230">
        <v>562750738.94000006</v>
      </c>
      <c r="F26" s="230">
        <v>1091894412.6400001</v>
      </c>
      <c r="G26" s="230">
        <f t="shared" si="0"/>
        <v>8852502190.0199986</v>
      </c>
      <c r="H26" s="230">
        <v>2481611553.5300002</v>
      </c>
      <c r="I26" s="230">
        <f t="shared" si="1"/>
        <v>11334113743.549999</v>
      </c>
    </row>
    <row r="27" spans="1:9" ht="15.65" customHeight="1" x14ac:dyDescent="0.25">
      <c r="A27" s="82" t="s">
        <v>232</v>
      </c>
      <c r="B27" s="83" t="s">
        <v>65</v>
      </c>
      <c r="C27" s="84">
        <v>6000301815.0799999</v>
      </c>
      <c r="D27" s="84">
        <v>1529263091.1300001</v>
      </c>
      <c r="E27" s="84">
        <v>387510328.13</v>
      </c>
      <c r="F27" s="84">
        <v>967412641.60400009</v>
      </c>
      <c r="G27" s="84">
        <f t="shared" si="0"/>
        <v>8884487875.9440002</v>
      </c>
      <c r="H27" s="84">
        <v>14162456419.652</v>
      </c>
      <c r="I27" s="84">
        <f t="shared" si="1"/>
        <v>23046944295.596001</v>
      </c>
    </row>
    <row r="28" spans="1:9" ht="15.65" customHeight="1" x14ac:dyDescent="0.25">
      <c r="A28" s="82" t="s">
        <v>233</v>
      </c>
      <c r="B28" s="83" t="s">
        <v>66</v>
      </c>
      <c r="C28" s="84">
        <v>239447662835.80002</v>
      </c>
      <c r="D28" s="84">
        <v>16074065564.049999</v>
      </c>
      <c r="E28" s="84">
        <v>9281240717.8400002</v>
      </c>
      <c r="F28" s="84">
        <v>59824046735.119995</v>
      </c>
      <c r="G28" s="84">
        <f t="shared" si="0"/>
        <v>324627015852.81</v>
      </c>
      <c r="H28" s="84">
        <v>57554532774.32</v>
      </c>
      <c r="I28" s="84">
        <f t="shared" si="1"/>
        <v>382181548627.13</v>
      </c>
    </row>
    <row r="29" spans="1:9" ht="15.65" customHeight="1" x14ac:dyDescent="0.25">
      <c r="A29" s="82" t="s">
        <v>234</v>
      </c>
      <c r="B29" s="83" t="s">
        <v>205</v>
      </c>
      <c r="C29" s="84">
        <v>6664473705.6000004</v>
      </c>
      <c r="D29" s="84">
        <v>45881953.799999997</v>
      </c>
      <c r="E29" s="84">
        <v>166379623.25</v>
      </c>
      <c r="F29" s="84">
        <v>181272885.03</v>
      </c>
      <c r="G29" s="84">
        <f t="shared" si="0"/>
        <v>7058008167.6800003</v>
      </c>
      <c r="H29" s="84">
        <v>508912489.23000002</v>
      </c>
      <c r="I29" s="84">
        <f t="shared" si="1"/>
        <v>7566920656.9099998</v>
      </c>
    </row>
    <row r="30" spans="1:9" ht="15.65" customHeight="1" x14ac:dyDescent="0.25">
      <c r="A30" s="82" t="s">
        <v>235</v>
      </c>
      <c r="B30" s="83" t="s">
        <v>68</v>
      </c>
      <c r="C30" s="84">
        <v>8140882536.8999996</v>
      </c>
      <c r="D30" s="84">
        <v>349603451.17000002</v>
      </c>
      <c r="E30" s="84">
        <v>179037878.00999999</v>
      </c>
      <c r="F30" s="84">
        <v>1521768719.02</v>
      </c>
      <c r="G30" s="84">
        <f t="shared" si="0"/>
        <v>10191292585.1</v>
      </c>
      <c r="H30" s="84">
        <v>240898371.53</v>
      </c>
      <c r="I30" s="84">
        <f t="shared" si="1"/>
        <v>10432190956.630001</v>
      </c>
    </row>
    <row r="31" spans="1:9" ht="15.65" customHeight="1" x14ac:dyDescent="0.25">
      <c r="A31" s="82" t="s">
        <v>236</v>
      </c>
      <c r="B31" s="83" t="s">
        <v>69</v>
      </c>
      <c r="C31" s="84">
        <v>37873799416.986572</v>
      </c>
      <c r="D31" s="84">
        <v>5139066487.3952713</v>
      </c>
      <c r="E31" s="84">
        <v>1605493443.1353972</v>
      </c>
      <c r="F31" s="84">
        <v>8311659994.5027637</v>
      </c>
      <c r="G31" s="84">
        <f t="shared" si="0"/>
        <v>52930019342.020004</v>
      </c>
      <c r="H31" s="84">
        <v>31624180251.650002</v>
      </c>
      <c r="I31" s="84">
        <f t="shared" si="1"/>
        <v>84554199593.670013</v>
      </c>
    </row>
    <row r="32" spans="1:9" ht="15.65" customHeight="1" x14ac:dyDescent="0.25">
      <c r="A32" s="82" t="s">
        <v>237</v>
      </c>
      <c r="B32" s="83" t="s">
        <v>70</v>
      </c>
      <c r="C32" s="84">
        <v>8773235465.9899998</v>
      </c>
      <c r="D32" s="84">
        <v>519611358.75</v>
      </c>
      <c r="E32" s="84">
        <v>656726912.26999998</v>
      </c>
      <c r="F32" s="84">
        <v>4833554026.0900002</v>
      </c>
      <c r="G32" s="84">
        <f t="shared" si="0"/>
        <v>14783127763.1</v>
      </c>
      <c r="H32" s="84">
        <v>10004931962.43</v>
      </c>
      <c r="I32" s="84">
        <f t="shared" si="1"/>
        <v>24788059725.529999</v>
      </c>
    </row>
    <row r="33" spans="1:14" ht="15.65" customHeight="1" x14ac:dyDescent="0.25">
      <c r="A33" s="82" t="s">
        <v>238</v>
      </c>
      <c r="B33" s="83" t="s">
        <v>71</v>
      </c>
      <c r="C33" s="84">
        <v>6246936579.5300007</v>
      </c>
      <c r="D33" s="84">
        <v>787915222.57999992</v>
      </c>
      <c r="E33" s="84">
        <v>206616266.53</v>
      </c>
      <c r="F33" s="84">
        <v>362054008.09999996</v>
      </c>
      <c r="G33" s="84">
        <f t="shared" si="0"/>
        <v>7603522076.7400007</v>
      </c>
      <c r="H33" s="84">
        <v>2778141601.2399998</v>
      </c>
      <c r="I33" s="84">
        <f t="shared" si="1"/>
        <v>10381663677.98</v>
      </c>
    </row>
    <row r="34" spans="1:14" ht="15.65" customHeight="1" x14ac:dyDescent="0.25">
      <c r="A34" s="82" t="s">
        <v>239</v>
      </c>
      <c r="B34" s="83" t="s">
        <v>72</v>
      </c>
      <c r="C34" s="84">
        <v>12529761756.92</v>
      </c>
      <c r="D34" s="84">
        <v>3586341575.2599998</v>
      </c>
      <c r="E34" s="84">
        <v>572920338.40999997</v>
      </c>
      <c r="F34" s="84">
        <v>3486730968.4700003</v>
      </c>
      <c r="G34" s="84">
        <f t="shared" si="0"/>
        <v>20175754639.060001</v>
      </c>
      <c r="H34" s="84">
        <v>4459319435.4300003</v>
      </c>
      <c r="I34" s="84">
        <f t="shared" si="1"/>
        <v>24635074074.490002</v>
      </c>
    </row>
    <row r="35" spans="1:14" ht="15.65" customHeight="1" x14ac:dyDescent="0.25">
      <c r="A35" s="82" t="s">
        <v>240</v>
      </c>
      <c r="B35" s="83" t="s">
        <v>73</v>
      </c>
      <c r="C35" s="84">
        <v>6416505782.8999996</v>
      </c>
      <c r="D35" s="84">
        <v>95873914.030000001</v>
      </c>
      <c r="E35" s="84">
        <v>364401072.63</v>
      </c>
      <c r="F35" s="84">
        <v>2333658538.5800004</v>
      </c>
      <c r="G35" s="84">
        <f t="shared" si="0"/>
        <v>9210439308.1399994</v>
      </c>
      <c r="H35" s="84">
        <v>3516040240.2699995</v>
      </c>
      <c r="I35" s="84">
        <f t="shared" si="1"/>
        <v>12726479548.41</v>
      </c>
    </row>
    <row r="36" spans="1:14" s="116" customFormat="1" ht="15.65" customHeight="1" x14ac:dyDescent="0.25">
      <c r="A36" s="115" t="s">
        <v>241</v>
      </c>
      <c r="B36" s="83" t="s">
        <v>74</v>
      </c>
      <c r="C36" s="228">
        <v>57101624159.720001</v>
      </c>
      <c r="D36" s="228">
        <v>551631988.75</v>
      </c>
      <c r="E36" s="228">
        <v>195383816.03</v>
      </c>
      <c r="F36" s="228">
        <v>13506196037.16</v>
      </c>
      <c r="G36" s="228">
        <f t="shared" si="0"/>
        <v>71354836001.660004</v>
      </c>
      <c r="H36" s="228">
        <v>3949383130.2400002</v>
      </c>
      <c r="I36" s="84">
        <f>H36+G36+37476154780.33</f>
        <v>112780373912.23001</v>
      </c>
      <c r="K36" s="59"/>
    </row>
    <row r="37" spans="1:14" ht="15.65" customHeight="1" x14ac:dyDescent="0.25">
      <c r="A37" s="82" t="s">
        <v>242</v>
      </c>
      <c r="B37" s="83" t="s">
        <v>75</v>
      </c>
      <c r="C37" s="84">
        <v>8594939362.9499989</v>
      </c>
      <c r="D37" s="84">
        <v>546142152.32000005</v>
      </c>
      <c r="E37" s="84">
        <v>67209640</v>
      </c>
      <c r="F37" s="84">
        <v>8057125811.1800003</v>
      </c>
      <c r="G37" s="84">
        <f t="shared" si="0"/>
        <v>17265416966.449997</v>
      </c>
      <c r="H37" s="84">
        <v>1496592053.5999999</v>
      </c>
      <c r="I37" s="84">
        <f t="shared" si="1"/>
        <v>18762009020.049995</v>
      </c>
    </row>
    <row r="38" spans="1:14" ht="15.65" customHeight="1" x14ac:dyDescent="0.25">
      <c r="A38" s="82" t="s">
        <v>243</v>
      </c>
      <c r="B38" s="83" t="s">
        <v>76</v>
      </c>
      <c r="C38" s="84">
        <v>2537683154.04</v>
      </c>
      <c r="D38" s="84">
        <v>155538325.06999999</v>
      </c>
      <c r="E38" s="84">
        <v>67934594.140000001</v>
      </c>
      <c r="F38" s="84">
        <v>55846191.120000005</v>
      </c>
      <c r="G38" s="84">
        <f t="shared" si="0"/>
        <v>2817002264.3699999</v>
      </c>
      <c r="H38" s="84">
        <v>3151807318.7400002</v>
      </c>
      <c r="I38" s="84">
        <f t="shared" si="1"/>
        <v>5968809583.1100006</v>
      </c>
    </row>
    <row r="39" spans="1:14" ht="15.65" customHeight="1" x14ac:dyDescent="0.25">
      <c r="A39" s="82" t="s">
        <v>244</v>
      </c>
      <c r="B39" s="83" t="s">
        <v>77</v>
      </c>
      <c r="C39" s="84">
        <v>2176889019.2799997</v>
      </c>
      <c r="D39" s="84">
        <v>3405945.58</v>
      </c>
      <c r="E39" s="84">
        <v>61200145.649999999</v>
      </c>
      <c r="F39" s="84">
        <v>277000063.67000002</v>
      </c>
      <c r="G39" s="84">
        <f t="shared" si="0"/>
        <v>2518495174.1799998</v>
      </c>
      <c r="H39" s="84">
        <v>1863764281.8699999</v>
      </c>
      <c r="I39" s="84">
        <f t="shared" si="1"/>
        <v>4382259456.0499992</v>
      </c>
    </row>
    <row r="40" spans="1:14" ht="15.65" customHeight="1" x14ac:dyDescent="0.25">
      <c r="A40" s="82" t="s">
        <v>245</v>
      </c>
      <c r="B40" s="83" t="s">
        <v>78</v>
      </c>
      <c r="C40" s="84">
        <v>3224262029.4099998</v>
      </c>
      <c r="D40" s="84">
        <v>727716366.3900001</v>
      </c>
      <c r="E40" s="84">
        <v>673096046</v>
      </c>
      <c r="F40" s="84">
        <v>926243358.77999997</v>
      </c>
      <c r="G40" s="84">
        <f t="shared" si="0"/>
        <v>5551317800.5799999</v>
      </c>
      <c r="H40" s="84">
        <v>2655377791.5599999</v>
      </c>
      <c r="I40" s="84">
        <f t="shared" si="1"/>
        <v>8206695592.1399994</v>
      </c>
    </row>
    <row r="41" spans="1:14" s="85" customFormat="1" ht="15.65" customHeight="1" thickBot="1" x14ac:dyDescent="0.3">
      <c r="A41" s="239"/>
      <c r="B41" s="239" t="s">
        <v>264</v>
      </c>
      <c r="C41" s="240">
        <f>SUM(C5:C40)</f>
        <v>608580543829.94666</v>
      </c>
      <c r="D41" s="240">
        <f t="shared" ref="D41:I41" si="2">SUM(D5:D40)</f>
        <v>41171627704.385277</v>
      </c>
      <c r="E41" s="240">
        <f t="shared" si="2"/>
        <v>23956951623.215397</v>
      </c>
      <c r="F41" s="240">
        <f t="shared" si="2"/>
        <v>163923045314.54675</v>
      </c>
      <c r="G41" s="240">
        <f t="shared" si="2"/>
        <v>837632168472.09399</v>
      </c>
      <c r="H41" s="240">
        <f t="shared" si="2"/>
        <v>228306812392.97195</v>
      </c>
      <c r="I41" s="240">
        <f t="shared" si="2"/>
        <v>1103415135645.3962</v>
      </c>
      <c r="K41" s="59"/>
    </row>
    <row r="42" spans="1:14" ht="15.65" customHeight="1" thickTop="1" x14ac:dyDescent="0.25">
      <c r="A42" s="82" t="s">
        <v>246</v>
      </c>
      <c r="B42" s="83" t="s">
        <v>206</v>
      </c>
      <c r="C42" s="84">
        <v>60637819185.090004</v>
      </c>
      <c r="D42" s="84">
        <v>3094648870.5100002</v>
      </c>
      <c r="E42" s="84">
        <v>0</v>
      </c>
      <c r="F42" s="84">
        <v>1787195599.22</v>
      </c>
      <c r="G42" s="84">
        <f t="shared" ref="G42" si="3">C42+D42+E42+F42</f>
        <v>65519663654.820007</v>
      </c>
      <c r="H42" s="84">
        <f>'[1]Q4 igr'!H41+[1]Q3_2018!H41+[1]HY_2018!H41</f>
        <v>0</v>
      </c>
      <c r="I42" s="84">
        <f t="shared" ref="I42" si="4">H42+G42</f>
        <v>65519663654.820007</v>
      </c>
      <c r="J42" s="85"/>
    </row>
    <row r="43" spans="1:14" s="85" customFormat="1" ht="15.65" customHeight="1" thickBot="1" x14ac:dyDescent="0.3">
      <c r="A43" s="239"/>
      <c r="B43" s="239" t="s">
        <v>265</v>
      </c>
      <c r="C43" s="240">
        <f>C42+C41</f>
        <v>669218363015.03662</v>
      </c>
      <c r="D43" s="240">
        <f t="shared" ref="D43:I43" si="5">D42+D41</f>
        <v>44266276574.895279</v>
      </c>
      <c r="E43" s="240">
        <f t="shared" si="5"/>
        <v>23956951623.215397</v>
      </c>
      <c r="F43" s="240">
        <f t="shared" si="5"/>
        <v>165710240913.76675</v>
      </c>
      <c r="G43" s="240">
        <f t="shared" si="5"/>
        <v>903151832126.91406</v>
      </c>
      <c r="H43" s="240">
        <f t="shared" si="5"/>
        <v>228306812392.97195</v>
      </c>
      <c r="I43" s="240">
        <f t="shared" si="5"/>
        <v>1168934799300.2163</v>
      </c>
      <c r="J43" s="59"/>
      <c r="K43" s="59"/>
    </row>
    <row r="44" spans="1:14" ht="15.65" customHeight="1" thickTop="1" thickBot="1" x14ac:dyDescent="0.3">
      <c r="A44" s="253"/>
      <c r="B44" s="253"/>
      <c r="C44" s="253"/>
      <c r="D44" s="253"/>
      <c r="L44" s="86"/>
      <c r="M44" s="86"/>
      <c r="N44" s="87"/>
    </row>
    <row r="45" spans="1:14" ht="15.65" customHeight="1" x14ac:dyDescent="0.25">
      <c r="A45" s="59" t="s">
        <v>291</v>
      </c>
      <c r="I45" s="88"/>
      <c r="L45" s="86"/>
      <c r="M45" s="86"/>
      <c r="N45" s="86"/>
    </row>
  </sheetData>
  <mergeCells count="2">
    <mergeCell ref="A3:I3"/>
    <mergeCell ref="A44:D4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2EF79-514F-427A-BB9F-41F9E29B80A2}">
  <sheetPr>
    <tabColor rgb="FFC00000"/>
  </sheetPr>
  <dimension ref="A1:N45"/>
  <sheetViews>
    <sheetView topLeftCell="E9" zoomScale="57" workbookViewId="0">
      <selection activeCell="E45" sqref="E45"/>
    </sheetView>
  </sheetViews>
  <sheetFormatPr defaultColWidth="8.90625" defaultRowHeight="12.5" x14ac:dyDescent="0.25"/>
  <cols>
    <col min="1" max="1" width="5.453125" style="109" customWidth="1"/>
    <col min="2" max="2" width="22.90625" style="97" customWidth="1"/>
    <col min="3" max="4" width="28.54296875" style="59" bestFit="1" customWidth="1"/>
    <col min="5" max="5" width="28.54296875" style="58" bestFit="1" customWidth="1"/>
    <col min="6" max="6" width="28.54296875" style="59" bestFit="1" customWidth="1"/>
    <col min="7" max="7" width="31" style="59" bestFit="1" customWidth="1"/>
    <col min="8" max="8" width="30.90625" style="90" customWidth="1"/>
    <col min="9" max="9" width="26.90625" style="62" customWidth="1"/>
    <col min="10" max="10" width="8.90625" style="58"/>
    <col min="11" max="11" width="19.90625" style="58" customWidth="1"/>
    <col min="12" max="12" width="19.08984375" style="58" customWidth="1"/>
    <col min="13" max="13" width="21.08984375" style="58" customWidth="1"/>
    <col min="14" max="16384" width="8.90625" style="58"/>
  </cols>
  <sheetData>
    <row r="1" spans="1:14" s="89" customFormat="1" ht="13" x14ac:dyDescent="0.3">
      <c r="H1" s="90"/>
      <c r="I1" s="91"/>
    </row>
    <row r="2" spans="1:14" s="89" customFormat="1" ht="13.5" thickBot="1" x14ac:dyDescent="0.35">
      <c r="A2" s="92"/>
      <c r="B2" s="92"/>
      <c r="C2" s="92"/>
      <c r="D2" s="92"/>
      <c r="E2" s="92"/>
      <c r="F2" s="92"/>
      <c r="G2" s="92"/>
      <c r="H2" s="90"/>
      <c r="I2" s="91"/>
    </row>
    <row r="3" spans="1:14" s="89" customFormat="1" ht="15" thickBot="1" x14ac:dyDescent="0.35">
      <c r="A3" s="254" t="s">
        <v>267</v>
      </c>
      <c r="B3" s="254"/>
      <c r="C3" s="254"/>
      <c r="D3" s="254"/>
      <c r="E3" s="254"/>
      <c r="F3" s="254"/>
      <c r="G3" s="254"/>
      <c r="H3" s="64" t="s">
        <v>208</v>
      </c>
      <c r="I3" s="60" t="s">
        <v>254</v>
      </c>
    </row>
    <row r="4" spans="1:14" s="97" customFormat="1" ht="13.5" thickBot="1" x14ac:dyDescent="0.35">
      <c r="A4" s="93" t="s">
        <v>0</v>
      </c>
      <c r="B4" s="94" t="s">
        <v>248</v>
      </c>
      <c r="C4" s="95" t="s">
        <v>249</v>
      </c>
      <c r="D4" s="95" t="s">
        <v>250</v>
      </c>
      <c r="E4" s="93" t="s">
        <v>251</v>
      </c>
      <c r="F4" s="95" t="s">
        <v>252</v>
      </c>
      <c r="G4" s="96" t="s">
        <v>253</v>
      </c>
      <c r="H4" s="63" t="s">
        <v>255</v>
      </c>
      <c r="I4" s="61" t="s">
        <v>256</v>
      </c>
      <c r="K4" s="97" t="s">
        <v>277</v>
      </c>
      <c r="L4" s="97" t="s">
        <v>278</v>
      </c>
    </row>
    <row r="5" spans="1:14" ht="13" x14ac:dyDescent="0.3">
      <c r="A5" s="98" t="s">
        <v>210</v>
      </c>
      <c r="B5" s="99" t="s">
        <v>43</v>
      </c>
      <c r="C5" s="84">
        <v>3381405773.46</v>
      </c>
      <c r="D5" s="84">
        <v>3595598485.6099997</v>
      </c>
      <c r="E5" s="84">
        <v>3030430890.3000002</v>
      </c>
      <c r="F5" s="84">
        <v>4827469298.1200008</v>
      </c>
      <c r="G5" s="84">
        <f t="shared" ref="G5:G42" si="0">SUM(C5:F5)</f>
        <v>14834904447.49</v>
      </c>
      <c r="H5" s="100">
        <f>(F5-E5)/E5*100</f>
        <v>59.299765375679016</v>
      </c>
      <c r="I5" s="101">
        <f>(G5-'Annual IGR disaggregated 2017'!I4)/'Annual IGR disaggregated 2017'!I4*100</f>
        <v>-0.55129433895992319</v>
      </c>
      <c r="K5" s="150">
        <f>C5+D5</f>
        <v>6977004259.0699997</v>
      </c>
      <c r="L5" s="150">
        <f>E5+F5</f>
        <v>7857900188.420001</v>
      </c>
      <c r="M5" s="150">
        <f>SUM(K5:L5)</f>
        <v>14834904447.490002</v>
      </c>
      <c r="N5" s="150">
        <f>M5-G5</f>
        <v>0</v>
      </c>
    </row>
    <row r="6" spans="1:14" ht="13" x14ac:dyDescent="0.3">
      <c r="A6" s="98" t="s">
        <v>211</v>
      </c>
      <c r="B6" s="99" t="s">
        <v>44</v>
      </c>
      <c r="C6" s="84">
        <v>1399656160.1600001</v>
      </c>
      <c r="D6" s="84">
        <v>1776834470.0600004</v>
      </c>
      <c r="E6" s="84">
        <v>1375273320.45</v>
      </c>
      <c r="F6" s="84">
        <v>1653112714.95</v>
      </c>
      <c r="G6" s="84">
        <f t="shared" si="0"/>
        <v>6204876665.6199999</v>
      </c>
      <c r="H6" s="100">
        <f t="shared" ref="H6:H43" si="1">(F6-E6)/E6*100</f>
        <v>20.202485598214672</v>
      </c>
      <c r="I6" s="101">
        <f>(G6-'Annual IGR disaggregated 2017'!I5)/'Annual IGR disaggregated 2017'!I5*100</f>
        <v>5.6553610488416194E-2</v>
      </c>
      <c r="K6" s="150">
        <f t="shared" ref="K6:K27" si="2">C6+D6</f>
        <v>3176490630.2200003</v>
      </c>
      <c r="L6" s="150">
        <f t="shared" ref="L6:L43" si="3">E6+F6</f>
        <v>3028386035.4000001</v>
      </c>
      <c r="M6" s="150">
        <f t="shared" ref="M6:M43" si="4">SUM(K6:L6)</f>
        <v>6204876665.6200008</v>
      </c>
      <c r="N6" s="150">
        <f t="shared" ref="N6:N43" si="5">M6-G6</f>
        <v>0</v>
      </c>
    </row>
    <row r="7" spans="1:14" ht="13" x14ac:dyDescent="0.3">
      <c r="A7" s="98" t="s">
        <v>212</v>
      </c>
      <c r="B7" s="99" t="s">
        <v>45</v>
      </c>
      <c r="C7" s="84">
        <v>6855267611.1299992</v>
      </c>
      <c r="D7" s="84">
        <v>4977247121.0599995</v>
      </c>
      <c r="E7" s="84">
        <v>6705753013.329999</v>
      </c>
      <c r="F7" s="84">
        <v>5672542357.2000008</v>
      </c>
      <c r="G7" s="84">
        <f t="shared" si="0"/>
        <v>24210810102.719997</v>
      </c>
      <c r="H7" s="100">
        <f t="shared" si="1"/>
        <v>-15.407824506451927</v>
      </c>
      <c r="I7" s="101">
        <f>(G7-'Annual IGR disaggregated 2017'!I6)/'Annual IGR disaggregated 2017'!I6*100</f>
        <v>51.731467283558544</v>
      </c>
      <c r="K7" s="150">
        <f t="shared" si="2"/>
        <v>11832514732.189999</v>
      </c>
      <c r="L7" s="150">
        <f t="shared" si="3"/>
        <v>12378295370.529999</v>
      </c>
      <c r="M7" s="150">
        <f t="shared" si="4"/>
        <v>24210810102.719997</v>
      </c>
      <c r="N7" s="150">
        <f t="shared" si="5"/>
        <v>0</v>
      </c>
    </row>
    <row r="8" spans="1:14" ht="13" x14ac:dyDescent="0.3">
      <c r="A8" s="98" t="s">
        <v>213</v>
      </c>
      <c r="B8" s="99" t="s">
        <v>46</v>
      </c>
      <c r="C8" s="84">
        <v>3645115621.4900002</v>
      </c>
      <c r="D8" s="84">
        <v>3422277924.4699998</v>
      </c>
      <c r="E8" s="84">
        <v>4100593261.9799995</v>
      </c>
      <c r="F8" s="84">
        <v>8137280839</v>
      </c>
      <c r="G8" s="84">
        <f t="shared" si="0"/>
        <v>19305267646.939999</v>
      </c>
      <c r="H8" s="100">
        <f t="shared" si="1"/>
        <v>98.441550261701849</v>
      </c>
      <c r="I8" s="101">
        <f>(G8-'Annual IGR disaggregated 2017'!I7)/'Annual IGR disaggregated 2017'!I7*100</f>
        <v>11.170968703855333</v>
      </c>
      <c r="K8" s="150">
        <f t="shared" si="2"/>
        <v>7067393545.96</v>
      </c>
      <c r="L8" s="150">
        <f t="shared" si="3"/>
        <v>12237874100.98</v>
      </c>
      <c r="M8" s="150">
        <f t="shared" si="4"/>
        <v>19305267646.939999</v>
      </c>
      <c r="N8" s="150">
        <f t="shared" si="5"/>
        <v>0</v>
      </c>
    </row>
    <row r="9" spans="1:14" ht="13" x14ac:dyDescent="0.3">
      <c r="A9" s="98" t="s">
        <v>214</v>
      </c>
      <c r="B9" s="99" t="s">
        <v>47</v>
      </c>
      <c r="C9" s="84">
        <v>2050106131.8399999</v>
      </c>
      <c r="D9" s="84">
        <v>2556334669.2799997</v>
      </c>
      <c r="E9" s="84">
        <v>2436811723.0299997</v>
      </c>
      <c r="F9" s="102">
        <v>2647579653.4299998</v>
      </c>
      <c r="G9" s="84">
        <f t="shared" si="0"/>
        <v>9690832177.5799999</v>
      </c>
      <c r="H9" s="100">
        <f t="shared" si="1"/>
        <v>8.6493317644551286</v>
      </c>
      <c r="I9" s="101">
        <f>(G9-'Annual IGR disaggregated 2017'!I8)/'Annual IGR disaggregated 2017'!I8*100</f>
        <v>121.78804371882102</v>
      </c>
      <c r="K9" s="150">
        <f t="shared" si="2"/>
        <v>4606440801.1199999</v>
      </c>
      <c r="L9" s="150">
        <f t="shared" si="3"/>
        <v>5084391376.4599991</v>
      </c>
      <c r="M9" s="150">
        <f t="shared" si="4"/>
        <v>9690832177.579998</v>
      </c>
      <c r="N9" s="150">
        <f t="shared" si="5"/>
        <v>0</v>
      </c>
    </row>
    <row r="10" spans="1:14" ht="13" x14ac:dyDescent="0.3">
      <c r="A10" s="98" t="s">
        <v>215</v>
      </c>
      <c r="B10" s="99" t="s">
        <v>48</v>
      </c>
      <c r="C10" s="84">
        <v>4083007547.77</v>
      </c>
      <c r="D10" s="84">
        <v>2791232271.8599997</v>
      </c>
      <c r="E10" s="84">
        <v>3198838206.7600002</v>
      </c>
      <c r="F10" s="102">
        <v>3563467690.3899999</v>
      </c>
      <c r="G10" s="84">
        <f t="shared" si="0"/>
        <v>13636545716.779999</v>
      </c>
      <c r="H10" s="100">
        <f t="shared" si="1"/>
        <v>11.398809819747683</v>
      </c>
      <c r="I10" s="101">
        <f>(G10-'Annual IGR disaggregated 2017'!I9)/'Annual IGR disaggregated 2017'!I9*100</f>
        <v>8.8849403532674227</v>
      </c>
      <c r="K10" s="150">
        <f t="shared" si="2"/>
        <v>6874239819.6299992</v>
      </c>
      <c r="L10" s="150">
        <f t="shared" si="3"/>
        <v>6762305897.1499996</v>
      </c>
      <c r="M10" s="150">
        <f t="shared" si="4"/>
        <v>13636545716.779999</v>
      </c>
      <c r="N10" s="150">
        <f t="shared" si="5"/>
        <v>0</v>
      </c>
    </row>
    <row r="11" spans="1:14" ht="13" x14ac:dyDescent="0.3">
      <c r="A11" s="98" t="s">
        <v>216</v>
      </c>
      <c r="B11" s="99" t="s">
        <v>49</v>
      </c>
      <c r="C11" s="84">
        <v>2737672598.7399998</v>
      </c>
      <c r="D11" s="84">
        <v>3326033449.0500002</v>
      </c>
      <c r="E11" s="84">
        <v>2324630945.4699998</v>
      </c>
      <c r="F11" s="102">
        <v>2827145731.9000001</v>
      </c>
      <c r="G11" s="84">
        <f t="shared" si="0"/>
        <v>11215482725.16</v>
      </c>
      <c r="H11" s="100">
        <f t="shared" si="1"/>
        <v>21.616970530709363</v>
      </c>
      <c r="I11" s="101">
        <f>(G11-'Annual IGR disaggregated 2017'!I10)/'Annual IGR disaggregated 2017'!I10*100</f>
        <v>-9.5482881640261734</v>
      </c>
      <c r="K11" s="150">
        <f t="shared" si="2"/>
        <v>6063706047.79</v>
      </c>
      <c r="L11" s="150">
        <f t="shared" si="3"/>
        <v>5151776677.3699999</v>
      </c>
      <c r="M11" s="150">
        <f t="shared" si="4"/>
        <v>11215482725.16</v>
      </c>
      <c r="N11" s="150">
        <f t="shared" si="5"/>
        <v>0</v>
      </c>
    </row>
    <row r="12" spans="1:14" ht="13" x14ac:dyDescent="0.3">
      <c r="A12" s="98" t="s">
        <v>217</v>
      </c>
      <c r="B12" s="99" t="s">
        <v>50</v>
      </c>
      <c r="C12" s="84">
        <v>1499060122.5</v>
      </c>
      <c r="D12" s="84">
        <v>1561598789.73</v>
      </c>
      <c r="E12" s="84">
        <v>1570198517</v>
      </c>
      <c r="F12" s="102">
        <v>1893443474.8299999</v>
      </c>
      <c r="G12" s="84">
        <f t="shared" si="0"/>
        <v>6524300904.0599995</v>
      </c>
      <c r="H12" s="100">
        <f t="shared" si="1"/>
        <v>20.586247810728249</v>
      </c>
      <c r="I12" s="101">
        <f>(G12-'Annual IGR disaggregated 2017'!I11)/'Annual IGR disaggregated 2017'!I11*100</f>
        <v>30.922486176289866</v>
      </c>
      <c r="K12" s="150">
        <f t="shared" si="2"/>
        <v>3060658912.23</v>
      </c>
      <c r="L12" s="150">
        <f t="shared" si="3"/>
        <v>3463641991.8299999</v>
      </c>
      <c r="M12" s="150">
        <f t="shared" si="4"/>
        <v>6524300904.0599995</v>
      </c>
      <c r="N12" s="150">
        <f t="shared" si="5"/>
        <v>0</v>
      </c>
    </row>
    <row r="13" spans="1:14" ht="13" x14ac:dyDescent="0.3">
      <c r="A13" s="98" t="s">
        <v>218</v>
      </c>
      <c r="B13" s="99" t="s">
        <v>51</v>
      </c>
      <c r="C13" s="84">
        <v>3763830682.5299997</v>
      </c>
      <c r="D13" s="84">
        <v>5993972546.5</v>
      </c>
      <c r="E13" s="84">
        <v>3218254451.3500004</v>
      </c>
      <c r="F13" s="102">
        <v>4576055256.7099991</v>
      </c>
      <c r="G13" s="84">
        <f t="shared" si="0"/>
        <v>17552112937.089996</v>
      </c>
      <c r="H13" s="100">
        <f t="shared" si="1"/>
        <v>42.190598222910111</v>
      </c>
      <c r="I13" s="101">
        <f>(G13-'Annual IGR disaggregated 2017'!I12)/'Annual IGR disaggregated 2017'!I12*100</f>
        <v>-3.0514368789775239</v>
      </c>
      <c r="K13" s="150">
        <f t="shared" si="2"/>
        <v>9757803229.0299988</v>
      </c>
      <c r="L13" s="150">
        <f t="shared" si="3"/>
        <v>7794309708.0599995</v>
      </c>
      <c r="M13" s="150">
        <f t="shared" si="4"/>
        <v>17552112937.089996</v>
      </c>
      <c r="N13" s="150">
        <f t="shared" si="5"/>
        <v>0</v>
      </c>
    </row>
    <row r="14" spans="1:14" ht="13" x14ac:dyDescent="0.3">
      <c r="A14" s="98" t="s">
        <v>219</v>
      </c>
      <c r="B14" s="99" t="s">
        <v>52</v>
      </c>
      <c r="C14" s="84">
        <v>16343107878.09</v>
      </c>
      <c r="D14" s="84">
        <v>13454284995.719997</v>
      </c>
      <c r="E14" s="84">
        <v>13147112578.300001</v>
      </c>
      <c r="F14" s="102">
        <v>15495093220.200001</v>
      </c>
      <c r="G14" s="84">
        <f t="shared" si="0"/>
        <v>58439598672.309998</v>
      </c>
      <c r="H14" s="100">
        <f t="shared" si="1"/>
        <v>17.859287565358382</v>
      </c>
      <c r="I14" s="101">
        <f>(G14-'Annual IGR disaggregated 2017'!I13)/'Annual IGR disaggregated 2017'!I13*100</f>
        <v>12.626412002660453</v>
      </c>
      <c r="K14" s="150">
        <f t="shared" si="2"/>
        <v>29797392873.809998</v>
      </c>
      <c r="L14" s="150">
        <f t="shared" si="3"/>
        <v>28642205798.5</v>
      </c>
      <c r="M14" s="150">
        <f t="shared" si="4"/>
        <v>58439598672.309998</v>
      </c>
      <c r="N14" s="150">
        <f t="shared" si="5"/>
        <v>0</v>
      </c>
    </row>
    <row r="15" spans="1:14" ht="13" x14ac:dyDescent="0.3">
      <c r="A15" s="98" t="s">
        <v>220</v>
      </c>
      <c r="B15" s="99" t="s">
        <v>53</v>
      </c>
      <c r="C15" s="84">
        <v>1541367369.2900002</v>
      </c>
      <c r="D15" s="84">
        <v>1504987769.2</v>
      </c>
      <c r="E15" s="84">
        <v>1320081796.3700001</v>
      </c>
      <c r="F15" s="102">
        <v>1778150130.79</v>
      </c>
      <c r="G15" s="84">
        <f t="shared" si="0"/>
        <v>6144587065.6500006</v>
      </c>
      <c r="H15" s="100">
        <f t="shared" si="1"/>
        <v>34.699996294139474</v>
      </c>
      <c r="I15" s="101">
        <f>(G15-'Annual IGR disaggregated 2017'!I14)/'Annual IGR disaggregated 2017'!I14*100</f>
        <v>20.413572981588345</v>
      </c>
      <c r="K15" s="150">
        <f t="shared" si="2"/>
        <v>3046355138.4900002</v>
      </c>
      <c r="L15" s="150">
        <f t="shared" si="3"/>
        <v>3098231927.1599998</v>
      </c>
      <c r="M15" s="150">
        <f t="shared" si="4"/>
        <v>6144587065.6499996</v>
      </c>
      <c r="N15" s="150">
        <f t="shared" si="5"/>
        <v>0</v>
      </c>
    </row>
    <row r="16" spans="1:14" ht="13" x14ac:dyDescent="0.3">
      <c r="A16" s="98" t="s">
        <v>221</v>
      </c>
      <c r="B16" s="99" t="s">
        <v>54</v>
      </c>
      <c r="C16" s="84">
        <v>7362135105.3299999</v>
      </c>
      <c r="D16" s="84">
        <v>6446548343.9499998</v>
      </c>
      <c r="E16" s="84">
        <v>7065291160.1999998</v>
      </c>
      <c r="F16" s="102">
        <v>7551522232.75</v>
      </c>
      <c r="G16" s="84">
        <f t="shared" si="0"/>
        <v>28425496842.23</v>
      </c>
      <c r="H16" s="100">
        <f t="shared" si="1"/>
        <v>6.8819679405290959</v>
      </c>
      <c r="I16" s="101">
        <f>(G16-'Annual IGR disaggregated 2017'!I15)/'Annual IGR disaggregated 2017'!I15*100</f>
        <v>12.16386538453337</v>
      </c>
      <c r="K16" s="150">
        <f t="shared" si="2"/>
        <v>13808683449.279999</v>
      </c>
      <c r="L16" s="150">
        <f t="shared" si="3"/>
        <v>14616813392.950001</v>
      </c>
      <c r="M16" s="150">
        <f t="shared" si="4"/>
        <v>28425496842.23</v>
      </c>
      <c r="N16" s="150">
        <f t="shared" si="5"/>
        <v>0</v>
      </c>
    </row>
    <row r="17" spans="1:14" ht="13" x14ac:dyDescent="0.3">
      <c r="A17" s="98" t="s">
        <v>222</v>
      </c>
      <c r="B17" s="99" t="s">
        <v>55</v>
      </c>
      <c r="C17" s="84">
        <v>1501600288.8999999</v>
      </c>
      <c r="D17" s="84">
        <v>1243343208.9699998</v>
      </c>
      <c r="E17" s="84">
        <v>1226709405.75</v>
      </c>
      <c r="F17" s="102">
        <v>2493721347.0300002</v>
      </c>
      <c r="G17" s="84">
        <f t="shared" si="0"/>
        <v>6465374250.6499996</v>
      </c>
      <c r="H17" s="100">
        <f t="shared" si="1"/>
        <v>103.28541831839624</v>
      </c>
      <c r="I17" s="101">
        <f>(G17-'Annual IGR disaggregated 2017'!I16)/'Annual IGR disaggregated 2017'!I16*100</f>
        <v>30.15348747671344</v>
      </c>
      <c r="K17" s="150">
        <f t="shared" si="2"/>
        <v>2744943497.8699999</v>
      </c>
      <c r="L17" s="150">
        <f t="shared" si="3"/>
        <v>3720430752.7800002</v>
      </c>
      <c r="M17" s="150">
        <f t="shared" si="4"/>
        <v>6465374250.6499996</v>
      </c>
      <c r="N17" s="150">
        <f t="shared" si="5"/>
        <v>0</v>
      </c>
    </row>
    <row r="18" spans="1:14" ht="13" x14ac:dyDescent="0.3">
      <c r="A18" s="98" t="s">
        <v>223</v>
      </c>
      <c r="B18" s="99" t="s">
        <v>56</v>
      </c>
      <c r="C18" s="84">
        <v>8728877176</v>
      </c>
      <c r="D18" s="84">
        <v>3569520979</v>
      </c>
      <c r="E18" s="84">
        <v>4145288837</v>
      </c>
      <c r="F18" s="102">
        <v>5702250224</v>
      </c>
      <c r="G18" s="84">
        <f t="shared" si="0"/>
        <v>22145937216</v>
      </c>
      <c r="H18" s="100">
        <f t="shared" si="1"/>
        <v>37.559780469406171</v>
      </c>
      <c r="I18" s="101">
        <f>(G18-'Annual IGR disaggregated 2017'!I17)/'Annual IGR disaggregated 2017'!I17*100</f>
        <v>0.48420179609032959</v>
      </c>
      <c r="K18" s="150">
        <f t="shared" si="2"/>
        <v>12298398155</v>
      </c>
      <c r="L18" s="150">
        <f t="shared" si="3"/>
        <v>9847539061</v>
      </c>
      <c r="M18" s="150">
        <f t="shared" si="4"/>
        <v>22145937216</v>
      </c>
      <c r="N18" s="150">
        <f t="shared" si="5"/>
        <v>0</v>
      </c>
    </row>
    <row r="19" spans="1:14" ht="13" x14ac:dyDescent="0.3">
      <c r="A19" s="98" t="s">
        <v>224</v>
      </c>
      <c r="B19" s="99" t="s">
        <v>57</v>
      </c>
      <c r="C19" s="84">
        <v>1103922873.0799999</v>
      </c>
      <c r="D19" s="84">
        <v>1290819099.3299999</v>
      </c>
      <c r="E19" s="84">
        <v>1263807376.28</v>
      </c>
      <c r="F19" s="102">
        <v>3685000272.8400002</v>
      </c>
      <c r="G19" s="84">
        <f t="shared" si="0"/>
        <v>7343549621.5299997</v>
      </c>
      <c r="H19" s="100">
        <f t="shared" si="1"/>
        <v>191.57926611306456</v>
      </c>
      <c r="I19" s="101">
        <f>(G19-'Annual IGR disaggregated 2017'!I18)/'Annual IGR disaggregated 2017'!I18*100</f>
        <v>39.286206401911947</v>
      </c>
      <c r="K19" s="150">
        <f t="shared" si="2"/>
        <v>2394741972.4099998</v>
      </c>
      <c r="L19" s="150">
        <f t="shared" si="3"/>
        <v>4948807649.1199999</v>
      </c>
      <c r="M19" s="150">
        <f t="shared" si="4"/>
        <v>7343549621.5299997</v>
      </c>
      <c r="N19" s="150">
        <f t="shared" si="5"/>
        <v>0</v>
      </c>
    </row>
    <row r="20" spans="1:14" ht="13" x14ac:dyDescent="0.3">
      <c r="A20" s="98" t="s">
        <v>225</v>
      </c>
      <c r="B20" s="99" t="s">
        <v>58</v>
      </c>
      <c r="C20" s="84">
        <v>3592852650.1999998</v>
      </c>
      <c r="D20" s="84">
        <v>3419328542.0700002</v>
      </c>
      <c r="E20" s="84">
        <v>4475133205.4499998</v>
      </c>
      <c r="F20" s="102">
        <v>3396957412.5899997</v>
      </c>
      <c r="G20" s="84">
        <f t="shared" si="0"/>
        <v>14884271810.310001</v>
      </c>
      <c r="H20" s="100">
        <f t="shared" si="1"/>
        <v>-24.09259665269748</v>
      </c>
      <c r="I20" s="101">
        <f>(G20-'Annual IGR disaggregated 2017'!I19)/'Annual IGR disaggregated 2017'!I19*100</f>
        <v>117.26336514263704</v>
      </c>
      <c r="K20" s="150">
        <f t="shared" si="2"/>
        <v>7012181192.2700005</v>
      </c>
      <c r="L20" s="150">
        <f t="shared" si="3"/>
        <v>7872090618.039999</v>
      </c>
      <c r="M20" s="150">
        <f t="shared" si="4"/>
        <v>14884271810.309999</v>
      </c>
      <c r="N20" s="150">
        <f t="shared" si="5"/>
        <v>0</v>
      </c>
    </row>
    <row r="21" spans="1:14" ht="13" x14ac:dyDescent="0.3">
      <c r="A21" s="98" t="s">
        <v>226</v>
      </c>
      <c r="B21" s="99" t="s">
        <v>59</v>
      </c>
      <c r="C21" s="84">
        <v>2146456700.5700002</v>
      </c>
      <c r="D21" s="84">
        <v>2655293886.5799999</v>
      </c>
      <c r="E21" s="84">
        <v>2347712138.6300001</v>
      </c>
      <c r="F21" s="102">
        <v>2096788110.2500002</v>
      </c>
      <c r="G21" s="84">
        <f t="shared" si="0"/>
        <v>9246250836.0300007</v>
      </c>
      <c r="H21" s="100">
        <f t="shared" si="1"/>
        <v>-10.688023640173611</v>
      </c>
      <c r="I21" s="101">
        <f>(G21-'Annual IGR disaggregated 2017'!I20)/'Annual IGR disaggregated 2017'!I20*100</f>
        <v>39.037163894512254</v>
      </c>
      <c r="K21" s="150">
        <f t="shared" si="2"/>
        <v>4801750587.1499996</v>
      </c>
      <c r="L21" s="150">
        <f t="shared" si="3"/>
        <v>4444500248.8800001</v>
      </c>
      <c r="M21" s="150">
        <f t="shared" si="4"/>
        <v>9246250836.0299988</v>
      </c>
      <c r="N21" s="150">
        <f t="shared" si="5"/>
        <v>0</v>
      </c>
    </row>
    <row r="22" spans="1:14" ht="13" x14ac:dyDescent="0.3">
      <c r="A22" s="98" t="s">
        <v>227</v>
      </c>
      <c r="B22" s="99" t="s">
        <v>60</v>
      </c>
      <c r="C22" s="84">
        <v>8839906826.2900009</v>
      </c>
      <c r="D22" s="84">
        <v>7164587629.0900002</v>
      </c>
      <c r="E22" s="84">
        <v>5994244850.5599995</v>
      </c>
      <c r="F22" s="102">
        <v>7447647618.7999992</v>
      </c>
      <c r="G22" s="84">
        <f t="shared" si="0"/>
        <v>29446386924.740002</v>
      </c>
      <c r="H22" s="100">
        <f t="shared" si="1"/>
        <v>24.246636640213634</v>
      </c>
      <c r="I22" s="101">
        <f>(G22-'Annual IGR disaggregated 2017'!I21)/'Annual IGR disaggregated 2017'!I21*100</f>
        <v>10.990434153020832</v>
      </c>
      <c r="K22" s="150">
        <f t="shared" si="2"/>
        <v>16004494455.380001</v>
      </c>
      <c r="L22" s="150">
        <f t="shared" si="3"/>
        <v>13441892469.359999</v>
      </c>
      <c r="M22" s="150">
        <f t="shared" si="4"/>
        <v>29446386924.739998</v>
      </c>
      <c r="N22" s="150">
        <f t="shared" si="5"/>
        <v>0</v>
      </c>
    </row>
    <row r="23" spans="1:14" ht="13" x14ac:dyDescent="0.3">
      <c r="A23" s="98" t="s">
        <v>228</v>
      </c>
      <c r="B23" s="99" t="s">
        <v>61</v>
      </c>
      <c r="C23" s="84">
        <v>9292824304.6300011</v>
      </c>
      <c r="D23" s="84">
        <v>9261711800.2600002</v>
      </c>
      <c r="E23" s="84">
        <v>7090379424.1899996</v>
      </c>
      <c r="F23" s="102">
        <v>18462459755.169998</v>
      </c>
      <c r="G23" s="84">
        <f t="shared" si="0"/>
        <v>44107375284.25</v>
      </c>
      <c r="H23" s="100">
        <f t="shared" si="1"/>
        <v>160.38747224418302</v>
      </c>
      <c r="I23" s="101">
        <f>(G23-'Annual IGR disaggregated 2017'!I22)/'Annual IGR disaggregated 2017'!I22*100</f>
        <v>3.9806957221767822</v>
      </c>
      <c r="K23" s="150">
        <f t="shared" si="2"/>
        <v>18554536104.889999</v>
      </c>
      <c r="L23" s="150">
        <f t="shared" si="3"/>
        <v>25552839179.359997</v>
      </c>
      <c r="M23" s="150">
        <f t="shared" si="4"/>
        <v>44107375284.25</v>
      </c>
      <c r="N23" s="150">
        <f t="shared" si="5"/>
        <v>0</v>
      </c>
    </row>
    <row r="24" spans="1:14" ht="13" x14ac:dyDescent="0.3">
      <c r="A24" s="98" t="s">
        <v>229</v>
      </c>
      <c r="B24" s="99" t="s">
        <v>62</v>
      </c>
      <c r="C24" s="84">
        <v>1789685111</v>
      </c>
      <c r="D24" s="84">
        <v>1697153343</v>
      </c>
      <c r="E24" s="84">
        <v>1612747634</v>
      </c>
      <c r="F24" s="102">
        <v>1862284241</v>
      </c>
      <c r="G24" s="84">
        <f t="shared" si="0"/>
        <v>6961870329</v>
      </c>
      <c r="H24" s="100">
        <f t="shared" si="1"/>
        <v>15.472762243717545</v>
      </c>
      <c r="I24" s="101">
        <f>(G24-'Annual IGR disaggregated 2017'!I23)/'Annual IGR disaggregated 2017'!I23*100</f>
        <v>15.456758271899135</v>
      </c>
      <c r="K24" s="150">
        <f t="shared" si="2"/>
        <v>3486838454</v>
      </c>
      <c r="L24" s="150">
        <f t="shared" si="3"/>
        <v>3475031875</v>
      </c>
      <c r="M24" s="150">
        <f t="shared" si="4"/>
        <v>6961870329</v>
      </c>
      <c r="N24" s="150">
        <f t="shared" si="5"/>
        <v>0</v>
      </c>
    </row>
    <row r="25" spans="1:14" ht="13" x14ac:dyDescent="0.3">
      <c r="A25" s="98" t="s">
        <v>230</v>
      </c>
      <c r="B25" s="99" t="s">
        <v>63</v>
      </c>
      <c r="C25" s="84">
        <v>1017839463.3499999</v>
      </c>
      <c r="D25" s="84">
        <v>1016412663.6899998</v>
      </c>
      <c r="E25" s="84">
        <v>1142753947.5899999</v>
      </c>
      <c r="F25" s="102">
        <v>1704954931.1500001</v>
      </c>
      <c r="G25" s="84">
        <f t="shared" si="0"/>
        <v>4881961005.7799997</v>
      </c>
      <c r="H25" s="100">
        <f t="shared" si="1"/>
        <v>49.19702834942278</v>
      </c>
      <c r="I25" s="101">
        <f>(G25-'Annual IGR disaggregated 2017'!I24)/'Annual IGR disaggregated 2017'!I24*100</f>
        <v>11.110881994282744</v>
      </c>
      <c r="K25" s="150">
        <f t="shared" si="2"/>
        <v>2034252127.0399997</v>
      </c>
      <c r="L25" s="150">
        <f t="shared" si="3"/>
        <v>2847708878.7399998</v>
      </c>
      <c r="M25" s="150">
        <f t="shared" si="4"/>
        <v>4881961005.7799997</v>
      </c>
      <c r="N25" s="150">
        <f t="shared" si="5"/>
        <v>0</v>
      </c>
    </row>
    <row r="26" spans="1:14" ht="13" x14ac:dyDescent="0.3">
      <c r="A26" s="98" t="s">
        <v>231</v>
      </c>
      <c r="B26" s="99" t="s">
        <v>64</v>
      </c>
      <c r="C26" s="84">
        <v>2528461175.4099998</v>
      </c>
      <c r="D26" s="84">
        <v>2919134200.71</v>
      </c>
      <c r="E26" s="84">
        <v>2530079917.46</v>
      </c>
      <c r="F26" s="229">
        <v>3356438449.9699998</v>
      </c>
      <c r="G26" s="230">
        <f t="shared" si="0"/>
        <v>11334113743.549999</v>
      </c>
      <c r="H26" s="100">
        <f t="shared" si="1"/>
        <v>32.661360884584163</v>
      </c>
      <c r="I26" s="101">
        <f>(G26-'Annual IGR disaggregated 2017'!I25)/'Annual IGR disaggregated 2017'!I25*100</f>
        <v>0.79909892701504981</v>
      </c>
      <c r="K26" s="150">
        <f t="shared" si="2"/>
        <v>5447595376.1199999</v>
      </c>
      <c r="L26" s="231">
        <f t="shared" si="3"/>
        <v>5886518367.4300003</v>
      </c>
      <c r="M26" s="231">
        <f t="shared" si="4"/>
        <v>11334113743.549999</v>
      </c>
      <c r="N26" s="150">
        <f t="shared" si="5"/>
        <v>0</v>
      </c>
    </row>
    <row r="27" spans="1:14" ht="13" x14ac:dyDescent="0.3">
      <c r="A27" s="98" t="s">
        <v>232</v>
      </c>
      <c r="B27" s="99" t="s">
        <v>65</v>
      </c>
      <c r="C27" s="84">
        <v>6389122276.6719999</v>
      </c>
      <c r="D27" s="84">
        <v>3654056177.0439997</v>
      </c>
      <c r="E27" s="84">
        <v>5969556705.1499996</v>
      </c>
      <c r="F27" s="102">
        <v>7034209136.7299995</v>
      </c>
      <c r="G27" s="84">
        <f t="shared" si="0"/>
        <v>23046944295.596001</v>
      </c>
      <c r="H27" s="100">
        <f t="shared" si="1"/>
        <v>17.834698356437638</v>
      </c>
      <c r="I27" s="101">
        <f>(G27-'Annual IGR disaggregated 2017'!I26)/'Annual IGR disaggregated 2017'!I26*100</f>
        <v>17.359673802026716</v>
      </c>
      <c r="K27" s="150">
        <f t="shared" si="2"/>
        <v>10043178453.716</v>
      </c>
      <c r="L27" s="150">
        <f t="shared" si="3"/>
        <v>13003765841.879999</v>
      </c>
      <c r="M27" s="150">
        <f t="shared" si="4"/>
        <v>23046944295.596001</v>
      </c>
      <c r="N27" s="150">
        <f t="shared" si="5"/>
        <v>0</v>
      </c>
    </row>
    <row r="28" spans="1:14" ht="13" x14ac:dyDescent="0.3">
      <c r="A28" s="98" t="s">
        <v>233</v>
      </c>
      <c r="B28" s="99" t="s">
        <v>66</v>
      </c>
      <c r="C28" s="84">
        <v>96236288416.780014</v>
      </c>
      <c r="D28" s="84">
        <v>100158876856.91</v>
      </c>
      <c r="E28" s="84">
        <v>87063625667.809998</v>
      </c>
      <c r="F28" s="102">
        <v>98722757685.630005</v>
      </c>
      <c r="G28" s="84">
        <f t="shared" si="0"/>
        <v>382181548627.13</v>
      </c>
      <c r="H28" s="100">
        <f t="shared" si="1"/>
        <v>13.391507565174527</v>
      </c>
      <c r="I28" s="101">
        <f>(G28-'Annual IGR disaggregated 2017'!I27)/'Annual IGR disaggregated 2017'!I27*100</f>
        <v>14.436584581646489</v>
      </c>
      <c r="K28" s="150">
        <f t="shared" ref="K28:K43" si="6">C28+D28</f>
        <v>196395165273.69</v>
      </c>
      <c r="L28" s="150">
        <f t="shared" si="3"/>
        <v>185786383353.44</v>
      </c>
      <c r="M28" s="150">
        <f t="shared" si="4"/>
        <v>382181548627.13</v>
      </c>
      <c r="N28" s="150">
        <f t="shared" si="5"/>
        <v>0</v>
      </c>
    </row>
    <row r="29" spans="1:14" ht="13" x14ac:dyDescent="0.3">
      <c r="A29" s="98" t="s">
        <v>234</v>
      </c>
      <c r="B29" s="99" t="s">
        <v>205</v>
      </c>
      <c r="C29" s="84">
        <v>2439646825.9900002</v>
      </c>
      <c r="D29" s="84">
        <v>1366814370.5899999</v>
      </c>
      <c r="E29" s="84">
        <v>1591041429.22</v>
      </c>
      <c r="F29" s="102">
        <v>2169418031.1100001</v>
      </c>
      <c r="G29" s="84">
        <f t="shared" si="0"/>
        <v>7566920656.9099998</v>
      </c>
      <c r="H29" s="100">
        <f t="shared" si="1"/>
        <v>36.352076776124321</v>
      </c>
      <c r="I29" s="101">
        <f>(G29-'Annual IGR disaggregated 2017'!I28)/'Annual IGR disaggregated 2017'!I28*100</f>
        <v>22.558354552464831</v>
      </c>
      <c r="K29" s="150">
        <f t="shared" si="6"/>
        <v>3806461196.5799999</v>
      </c>
      <c r="L29" s="150">
        <f t="shared" si="3"/>
        <v>3760459460.3299999</v>
      </c>
      <c r="M29" s="150">
        <f t="shared" si="4"/>
        <v>7566920656.9099998</v>
      </c>
      <c r="N29" s="150">
        <f t="shared" si="5"/>
        <v>0</v>
      </c>
    </row>
    <row r="30" spans="1:14" ht="13" x14ac:dyDescent="0.3">
      <c r="A30" s="98" t="s">
        <v>235</v>
      </c>
      <c r="B30" s="99" t="s">
        <v>68</v>
      </c>
      <c r="C30" s="84">
        <v>2288238354.2599998</v>
      </c>
      <c r="D30" s="84">
        <v>2572387120.0500002</v>
      </c>
      <c r="E30" s="84">
        <v>1656022919.6400001</v>
      </c>
      <c r="F30" s="102">
        <v>3915542562.6800003</v>
      </c>
      <c r="G30" s="84">
        <f t="shared" si="0"/>
        <v>10432190956.630001</v>
      </c>
      <c r="H30" s="100">
        <f t="shared" si="1"/>
        <v>136.44253447477607</v>
      </c>
      <c r="I30" s="101">
        <f>(G30-'Annual IGR disaggregated 2017'!I29)/'Annual IGR disaggregated 2017'!I29*100</f>
        <v>60.053521576380234</v>
      </c>
      <c r="K30" s="150">
        <f t="shared" si="6"/>
        <v>4860625474.3099995</v>
      </c>
      <c r="L30" s="150">
        <f t="shared" si="3"/>
        <v>5571565482.3200006</v>
      </c>
      <c r="M30" s="150">
        <f t="shared" si="4"/>
        <v>10432190956.630001</v>
      </c>
      <c r="N30" s="150">
        <f t="shared" si="5"/>
        <v>0</v>
      </c>
    </row>
    <row r="31" spans="1:14" ht="13" x14ac:dyDescent="0.3">
      <c r="A31" s="98" t="s">
        <v>236</v>
      </c>
      <c r="B31" s="99" t="s">
        <v>69</v>
      </c>
      <c r="C31" s="84">
        <v>21340297222.139999</v>
      </c>
      <c r="D31" s="84">
        <v>21178967207.23</v>
      </c>
      <c r="E31" s="84">
        <v>20577479637.32</v>
      </c>
      <c r="F31" s="103">
        <v>21457455526.980003</v>
      </c>
      <c r="G31" s="84">
        <f t="shared" si="0"/>
        <v>84554199593.669998</v>
      </c>
      <c r="H31" s="100">
        <f t="shared" si="1"/>
        <v>4.2764026750100639</v>
      </c>
      <c r="I31" s="101">
        <f>(G31-'Annual IGR disaggregated 2017'!I30)/'Annual IGR disaggregated 2017'!I30*100</f>
        <v>12.986027206374153</v>
      </c>
      <c r="K31" s="150">
        <f t="shared" si="6"/>
        <v>42519264429.369995</v>
      </c>
      <c r="L31" s="150">
        <f t="shared" si="3"/>
        <v>42034935164.300003</v>
      </c>
      <c r="M31" s="150">
        <f t="shared" si="4"/>
        <v>84554199593.669998</v>
      </c>
      <c r="N31" s="150">
        <f t="shared" si="5"/>
        <v>0</v>
      </c>
    </row>
    <row r="32" spans="1:14" ht="13" x14ac:dyDescent="0.3">
      <c r="A32" s="98" t="s">
        <v>237</v>
      </c>
      <c r="B32" s="99" t="s">
        <v>70</v>
      </c>
      <c r="C32" s="84">
        <v>3609802072.1099997</v>
      </c>
      <c r="D32" s="84">
        <v>5807617736.6599998</v>
      </c>
      <c r="E32" s="84">
        <v>5044484827.8299999</v>
      </c>
      <c r="F32" s="84">
        <v>10326155088.93</v>
      </c>
      <c r="G32" s="84">
        <f t="shared" si="0"/>
        <v>24788059725.529999</v>
      </c>
      <c r="H32" s="100">
        <f t="shared" si="1"/>
        <v>104.70187623444653</v>
      </c>
      <c r="I32" s="101">
        <f>(G32-'Annual IGR disaggregated 2017'!I31)/'Annual IGR disaggregated 2017'!I31*100</f>
        <v>126.83337529583024</v>
      </c>
      <c r="K32" s="150">
        <f t="shared" si="6"/>
        <v>9417419808.7700005</v>
      </c>
      <c r="L32" s="150">
        <f t="shared" si="3"/>
        <v>15370639916.76</v>
      </c>
      <c r="M32" s="150">
        <f t="shared" si="4"/>
        <v>24788059725.529999</v>
      </c>
      <c r="N32" s="150">
        <f t="shared" si="5"/>
        <v>0</v>
      </c>
    </row>
    <row r="33" spans="1:14" ht="13" x14ac:dyDescent="0.3">
      <c r="A33" s="98" t="s">
        <v>238</v>
      </c>
      <c r="B33" s="99" t="s">
        <v>71</v>
      </c>
      <c r="C33" s="84">
        <v>2118883555.6799998</v>
      </c>
      <c r="D33" s="84">
        <v>2655049761.2099996</v>
      </c>
      <c r="E33" s="84">
        <v>2738102673.3800001</v>
      </c>
      <c r="F33" s="84">
        <v>2869627687.71</v>
      </c>
      <c r="G33" s="84">
        <f t="shared" si="0"/>
        <v>10381663677.98</v>
      </c>
      <c r="H33" s="100">
        <f t="shared" si="1"/>
        <v>4.8035092185802259</v>
      </c>
      <c r="I33" s="101">
        <f>(G33-'Annual IGR disaggregated 2017'!I32)/'Annual IGR disaggregated 2017'!I32*100</f>
        <v>-11.502512357274933</v>
      </c>
      <c r="K33" s="150">
        <f t="shared" si="6"/>
        <v>4773933316.8899994</v>
      </c>
      <c r="L33" s="150">
        <f t="shared" si="3"/>
        <v>5607730361.0900002</v>
      </c>
      <c r="M33" s="150">
        <f t="shared" si="4"/>
        <v>10381663677.98</v>
      </c>
      <c r="N33" s="150">
        <f t="shared" si="5"/>
        <v>0</v>
      </c>
    </row>
    <row r="34" spans="1:14" ht="13" x14ac:dyDescent="0.3">
      <c r="A34" s="98" t="s">
        <v>239</v>
      </c>
      <c r="B34" s="99" t="s">
        <v>72</v>
      </c>
      <c r="C34" s="84">
        <v>5405584026.96</v>
      </c>
      <c r="D34" s="84">
        <v>6974296229.0999985</v>
      </c>
      <c r="E34" s="84">
        <v>5882490179.75</v>
      </c>
      <c r="F34" s="84">
        <v>6372703638.6800003</v>
      </c>
      <c r="G34" s="84">
        <f t="shared" si="0"/>
        <v>24635074074.489998</v>
      </c>
      <c r="H34" s="100">
        <f t="shared" si="1"/>
        <v>8.3334343781400744</v>
      </c>
      <c r="I34" s="101">
        <f>(G34-'Annual IGR disaggregated 2017'!I33)/'Annual IGR disaggregated 2017'!I33*100</f>
        <v>9.7411896130269326</v>
      </c>
      <c r="K34" s="150">
        <f t="shared" si="6"/>
        <v>12379880256.059998</v>
      </c>
      <c r="L34" s="150">
        <f t="shared" si="3"/>
        <v>12255193818.43</v>
      </c>
      <c r="M34" s="150">
        <f t="shared" si="4"/>
        <v>24635074074.489998</v>
      </c>
      <c r="N34" s="150">
        <f t="shared" si="5"/>
        <v>0</v>
      </c>
    </row>
    <row r="35" spans="1:14" ht="13" x14ac:dyDescent="0.3">
      <c r="A35" s="98" t="s">
        <v>240</v>
      </c>
      <c r="B35" s="99" t="s">
        <v>73</v>
      </c>
      <c r="C35" s="84">
        <v>3098544664.0500002</v>
      </c>
      <c r="D35" s="84">
        <v>3171114653.2699995</v>
      </c>
      <c r="E35" s="84">
        <v>3260734080.9799995</v>
      </c>
      <c r="F35" s="84">
        <v>3196086150.1099997</v>
      </c>
      <c r="G35" s="84">
        <f t="shared" si="0"/>
        <v>12726479548.41</v>
      </c>
      <c r="H35" s="100">
        <f t="shared" si="1"/>
        <v>-1.9826189215212002</v>
      </c>
      <c r="I35" s="101">
        <f>(G35-'Annual IGR disaggregated 2017'!I34)/'Annual IGR disaggregated 2017'!I34*100</f>
        <v>17.965751041191925</v>
      </c>
      <c r="K35" s="150">
        <f t="shared" si="6"/>
        <v>6269659317.3199997</v>
      </c>
      <c r="L35" s="150">
        <f t="shared" si="3"/>
        <v>6456820231.0899992</v>
      </c>
      <c r="M35" s="150">
        <f t="shared" si="4"/>
        <v>12726479548.41</v>
      </c>
      <c r="N35" s="150">
        <f t="shared" si="5"/>
        <v>0</v>
      </c>
    </row>
    <row r="36" spans="1:14" ht="13" x14ac:dyDescent="0.3">
      <c r="A36" s="98" t="s">
        <v>241</v>
      </c>
      <c r="B36" s="99" t="s">
        <v>74</v>
      </c>
      <c r="C36" s="84">
        <v>37476154780.330002</v>
      </c>
      <c r="D36" s="84">
        <v>23430626831.970005</v>
      </c>
      <c r="E36" s="84">
        <v>22881431443.739998</v>
      </c>
      <c r="F36" s="84">
        <v>28992160856.189999</v>
      </c>
      <c r="G36" s="84">
        <f t="shared" si="0"/>
        <v>112780373912.23001</v>
      </c>
      <c r="H36" s="100">
        <f t="shared" si="1"/>
        <v>26.706062631941681</v>
      </c>
      <c r="I36" s="101">
        <f>(G36-'Annual IGR disaggregated 2017'!I35)/'Annual IGR disaggregated 2017'!I35*100</f>
        <v>26.032737131581168</v>
      </c>
      <c r="K36" s="150">
        <f t="shared" si="6"/>
        <v>60906781612.300003</v>
      </c>
      <c r="L36" s="150">
        <f t="shared" si="3"/>
        <v>51873592299.929993</v>
      </c>
      <c r="M36" s="150">
        <f t="shared" si="4"/>
        <v>112780373912.23</v>
      </c>
      <c r="N36" s="150">
        <f t="shared" si="5"/>
        <v>0</v>
      </c>
    </row>
    <row r="37" spans="1:14" ht="13" x14ac:dyDescent="0.3">
      <c r="A37" s="98" t="s">
        <v>242</v>
      </c>
      <c r="B37" s="99" t="s">
        <v>75</v>
      </c>
      <c r="C37" s="84">
        <v>2178862395.5999999</v>
      </c>
      <c r="D37" s="84">
        <v>3471332012.5999994</v>
      </c>
      <c r="E37" s="84">
        <v>7758924708.9399996</v>
      </c>
      <c r="F37" s="84">
        <v>5352889902.9099998</v>
      </c>
      <c r="G37" s="84">
        <f t="shared" si="0"/>
        <v>18762009020.049999</v>
      </c>
      <c r="H37" s="100">
        <f t="shared" si="1"/>
        <v>-31.009900163842481</v>
      </c>
      <c r="I37" s="101">
        <f>(G37-'Annual IGR disaggregated 2017'!I36)/'Annual IGR disaggregated 2017'!I36*100</f>
        <v>108.03118870656769</v>
      </c>
      <c r="K37" s="150">
        <f t="shared" si="6"/>
        <v>5650194408.1999989</v>
      </c>
      <c r="L37" s="150">
        <f t="shared" si="3"/>
        <v>13111814611.849998</v>
      </c>
      <c r="M37" s="150">
        <f t="shared" si="4"/>
        <v>18762009020.049995</v>
      </c>
      <c r="N37" s="150">
        <f t="shared" si="5"/>
        <v>0</v>
      </c>
    </row>
    <row r="38" spans="1:14" ht="13" x14ac:dyDescent="0.3">
      <c r="A38" s="98" t="s">
        <v>243</v>
      </c>
      <c r="B38" s="99" t="s">
        <v>76</v>
      </c>
      <c r="C38" s="84">
        <v>1199006773.5700002</v>
      </c>
      <c r="D38" s="84">
        <v>1414242067.8099999</v>
      </c>
      <c r="E38" s="84">
        <v>1517681391.48</v>
      </c>
      <c r="F38" s="84">
        <v>1837879350.25</v>
      </c>
      <c r="G38" s="84">
        <f t="shared" si="0"/>
        <v>5968809583.1100006</v>
      </c>
      <c r="H38" s="100">
        <f t="shared" si="1"/>
        <v>21.097837831282359</v>
      </c>
      <c r="I38" s="101">
        <f>(G38-'Annual IGR disaggregated 2017'!I37)/'Annual IGR disaggregated 2017'!I37*100</f>
        <v>3.548741041312554</v>
      </c>
      <c r="K38" s="150">
        <f t="shared" si="6"/>
        <v>2613248841.3800001</v>
      </c>
      <c r="L38" s="150">
        <f t="shared" si="3"/>
        <v>3355560741.73</v>
      </c>
      <c r="M38" s="150">
        <f t="shared" si="4"/>
        <v>5968809583.1100006</v>
      </c>
      <c r="N38" s="150">
        <f t="shared" si="5"/>
        <v>0</v>
      </c>
    </row>
    <row r="39" spans="1:14" ht="13" x14ac:dyDescent="0.3">
      <c r="A39" s="98" t="s">
        <v>244</v>
      </c>
      <c r="B39" s="99" t="s">
        <v>77</v>
      </c>
      <c r="C39" s="84">
        <v>832216819.28999996</v>
      </c>
      <c r="D39" s="84">
        <v>788458715.07999992</v>
      </c>
      <c r="E39" s="84">
        <v>1264409501.02</v>
      </c>
      <c r="F39" s="84">
        <v>1497174420.6600001</v>
      </c>
      <c r="G39" s="84">
        <f t="shared" si="0"/>
        <v>4382259456.0500002</v>
      </c>
      <c r="H39" s="100">
        <f t="shared" si="1"/>
        <v>18.408982173277604</v>
      </c>
      <c r="I39" s="101">
        <f>(G39-'Annual IGR disaggregated 2017'!I38)/'Annual IGR disaggregated 2017'!I38*100</f>
        <v>21.792628321548673</v>
      </c>
      <c r="K39" s="150">
        <f t="shared" si="6"/>
        <v>1620675534.3699999</v>
      </c>
      <c r="L39" s="150">
        <f t="shared" si="3"/>
        <v>2761583921.6800003</v>
      </c>
      <c r="M39" s="150">
        <f t="shared" si="4"/>
        <v>4382259456.0500002</v>
      </c>
      <c r="N39" s="150">
        <f t="shared" si="5"/>
        <v>0</v>
      </c>
    </row>
    <row r="40" spans="1:14" ht="13" x14ac:dyDescent="0.3">
      <c r="A40" s="98" t="s">
        <v>245</v>
      </c>
      <c r="B40" s="99" t="s">
        <v>78</v>
      </c>
      <c r="C40" s="84">
        <v>1314770380.3300002</v>
      </c>
      <c r="D40" s="84">
        <v>1342423061.0599999</v>
      </c>
      <c r="E40" s="84">
        <v>1795550065.48</v>
      </c>
      <c r="F40" s="84">
        <v>3753952085.2700005</v>
      </c>
      <c r="G40" s="84">
        <f t="shared" si="0"/>
        <v>8206695592.1400013</v>
      </c>
      <c r="H40" s="100">
        <f t="shared" si="1"/>
        <v>109.06975290975613</v>
      </c>
      <c r="I40" s="101">
        <f>(G40-'Annual IGR disaggregated 2017'!I39)/'Annual IGR disaggregated 2017'!I39*100</f>
        <v>36.233441200114129</v>
      </c>
      <c r="K40" s="150">
        <f t="shared" si="6"/>
        <v>2657193441.3900003</v>
      </c>
      <c r="L40" s="150">
        <f t="shared" si="3"/>
        <v>5549502150.75</v>
      </c>
      <c r="M40" s="150">
        <f t="shared" si="4"/>
        <v>8206695592.1400003</v>
      </c>
      <c r="N40" s="150">
        <f t="shared" si="5"/>
        <v>0</v>
      </c>
    </row>
    <row r="41" spans="1:14" s="97" customFormat="1" ht="13" thickBot="1" x14ac:dyDescent="0.3">
      <c r="A41" s="105"/>
      <c r="B41" s="104" t="s">
        <v>258</v>
      </c>
      <c r="C41" s="106">
        <f>SUM(C5:C40)</f>
        <v>281131577735.52197</v>
      </c>
      <c r="D41" s="106">
        <f t="shared" ref="D41:F41" si="7">SUM(D5:D40)</f>
        <v>263630518989.77399</v>
      </c>
      <c r="E41" s="106">
        <f t="shared" si="7"/>
        <v>250323661833.19</v>
      </c>
      <c r="F41" s="106">
        <f t="shared" si="7"/>
        <v>308329377086.90991</v>
      </c>
      <c r="G41" s="106">
        <f t="shared" ref="G41" si="8">SUM(G5:G40)</f>
        <v>1103415135645.3962</v>
      </c>
      <c r="H41" s="107">
        <f t="shared" si="1"/>
        <v>23.172286163013066</v>
      </c>
      <c r="I41" s="108">
        <f>(G41-'Annual IGR disaggregated 2017'!I40)/'Annual IGR disaggregated 2017'!I40*100</f>
        <v>17.826890064663807</v>
      </c>
      <c r="K41" s="150">
        <f t="shared" si="6"/>
        <v>544762096725.29596</v>
      </c>
      <c r="L41" s="150">
        <f t="shared" si="3"/>
        <v>558653038920.09985</v>
      </c>
      <c r="M41" s="150">
        <f t="shared" si="4"/>
        <v>1103415135645.3958</v>
      </c>
      <c r="N41" s="150">
        <f t="shared" si="5"/>
        <v>0</v>
      </c>
    </row>
    <row r="42" spans="1:14" ht="13.5" thickTop="1" x14ac:dyDescent="0.3">
      <c r="A42" s="98" t="s">
        <v>246</v>
      </c>
      <c r="B42" s="99" t="s">
        <v>206</v>
      </c>
      <c r="C42" s="84">
        <v>20081794991.209999</v>
      </c>
      <c r="D42" s="84">
        <v>15156199846.470001</v>
      </c>
      <c r="E42" s="84">
        <v>14023986002.58</v>
      </c>
      <c r="F42" s="84">
        <v>16257682814.559999</v>
      </c>
      <c r="G42" s="84">
        <f t="shared" si="0"/>
        <v>65519663654.82</v>
      </c>
      <c r="H42" s="100">
        <f t="shared" si="1"/>
        <v>15.92768854424887</v>
      </c>
      <c r="I42" s="101" t="s">
        <v>261</v>
      </c>
      <c r="K42" s="150">
        <f t="shared" si="6"/>
        <v>35237994837.68</v>
      </c>
      <c r="L42" s="150">
        <f t="shared" si="3"/>
        <v>30281668817.139999</v>
      </c>
      <c r="M42" s="150">
        <f t="shared" si="4"/>
        <v>65519663654.82</v>
      </c>
      <c r="N42" s="150">
        <f t="shared" si="5"/>
        <v>0</v>
      </c>
    </row>
    <row r="43" spans="1:14" s="97" customFormat="1" ht="13" thickBot="1" x14ac:dyDescent="0.3">
      <c r="A43" s="105"/>
      <c r="B43" s="104" t="s">
        <v>257</v>
      </c>
      <c r="C43" s="106">
        <f>C41+C42</f>
        <v>301213372726.73199</v>
      </c>
      <c r="D43" s="106">
        <f t="shared" ref="D43:F43" si="9">D41+D42</f>
        <v>278786718836.24402</v>
      </c>
      <c r="E43" s="106">
        <f t="shared" si="9"/>
        <v>264347647835.76999</v>
      </c>
      <c r="F43" s="106">
        <f t="shared" si="9"/>
        <v>324587059901.46991</v>
      </c>
      <c r="G43" s="106">
        <f t="shared" ref="G43" si="10">G41+G42</f>
        <v>1168934799300.2163</v>
      </c>
      <c r="H43" s="107">
        <f t="shared" si="1"/>
        <v>22.787950851419936</v>
      </c>
      <c r="I43" s="108">
        <f>(G43-'Annual IGR disaggregated 2017'!I42)/'Annual IGR disaggregated 2017'!I42*100</f>
        <v>24.823330440674017</v>
      </c>
      <c r="K43" s="150">
        <f t="shared" si="6"/>
        <v>580000091562.97607</v>
      </c>
      <c r="L43" s="150">
        <f t="shared" si="3"/>
        <v>588934707737.23987</v>
      </c>
      <c r="M43" s="150">
        <f t="shared" si="4"/>
        <v>1168934799300.2158</v>
      </c>
      <c r="N43" s="150">
        <f t="shared" si="5"/>
        <v>0</v>
      </c>
    </row>
    <row r="44" spans="1:14" ht="13" thickTop="1" x14ac:dyDescent="0.25">
      <c r="A44" s="253"/>
      <c r="B44" s="253"/>
      <c r="C44" s="253"/>
      <c r="D44" s="253"/>
      <c r="M44" s="150"/>
    </row>
    <row r="45" spans="1:14" x14ac:dyDescent="0.25">
      <c r="A45" s="59"/>
      <c r="B45" s="59"/>
      <c r="E45" s="59" t="s">
        <v>291</v>
      </c>
      <c r="M45" s="150"/>
    </row>
  </sheetData>
  <mergeCells count="2">
    <mergeCell ref="A3:G3"/>
    <mergeCell ref="A44:D4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FFE65-3279-41BB-90A4-A0C26B5D95C2}">
  <sheetPr>
    <tabColor rgb="FFC00000"/>
  </sheetPr>
  <dimension ref="A1:G47"/>
  <sheetViews>
    <sheetView tabSelected="1" topLeftCell="A30" zoomScale="77" zoomScaleNormal="77" workbookViewId="0">
      <selection activeCell="A46" sqref="A46"/>
    </sheetView>
  </sheetViews>
  <sheetFormatPr defaultColWidth="9.08984375" defaultRowHeight="14.5" x14ac:dyDescent="0.35"/>
  <cols>
    <col min="1" max="1" width="22.90625" style="7" customWidth="1"/>
    <col min="2" max="2" width="40.90625" style="7" customWidth="1"/>
    <col min="3" max="3" width="29.453125" style="7" customWidth="1"/>
    <col min="4" max="4" width="30.90625" style="21" customWidth="1"/>
    <col min="5" max="5" width="34.90625" style="7" customWidth="1"/>
    <col min="6" max="6" width="35.90625" style="7" customWidth="1"/>
    <col min="7" max="7" width="21.08984375" style="1" customWidth="1"/>
    <col min="8" max="16384" width="9.08984375" style="7"/>
  </cols>
  <sheetData>
    <row r="1" spans="1:7" s="12" customFormat="1" ht="18.5" x14ac:dyDescent="0.45">
      <c r="C1" s="255"/>
      <c r="D1" s="255"/>
      <c r="G1" s="131"/>
    </row>
    <row r="2" spans="1:7" x14ac:dyDescent="0.35">
      <c r="E2" s="19"/>
      <c r="F2" s="20"/>
    </row>
    <row r="3" spans="1:7" ht="15" thickBot="1" x14ac:dyDescent="0.4">
      <c r="E3" s="19"/>
      <c r="F3" s="20"/>
    </row>
    <row r="4" spans="1:7" s="16" customFormat="1" ht="15" thickBot="1" x14ac:dyDescent="0.4">
      <c r="A4" s="25"/>
      <c r="B4" s="256" t="s">
        <v>38</v>
      </c>
      <c r="C4" s="256" t="s">
        <v>37</v>
      </c>
      <c r="D4" s="258" t="s">
        <v>39</v>
      </c>
      <c r="E4" s="118" t="s">
        <v>35</v>
      </c>
      <c r="F4" s="120" t="s">
        <v>36</v>
      </c>
      <c r="G4" s="129" t="s">
        <v>268</v>
      </c>
    </row>
    <row r="5" spans="1:7" s="16" customFormat="1" ht="16" thickBot="1" x14ac:dyDescent="0.4">
      <c r="A5" s="26" t="s">
        <v>1</v>
      </c>
      <c r="B5" s="257"/>
      <c r="C5" s="257"/>
      <c r="D5" s="259"/>
      <c r="E5" s="119"/>
      <c r="F5" s="121"/>
      <c r="G5" s="128" t="s">
        <v>269</v>
      </c>
    </row>
    <row r="6" spans="1:7" s="16" customFormat="1" ht="15" thickBot="1" x14ac:dyDescent="0.4">
      <c r="A6" s="23"/>
      <c r="B6" s="24">
        <v>2018</v>
      </c>
      <c r="C6" s="24">
        <v>2018</v>
      </c>
      <c r="D6" s="24">
        <v>2018</v>
      </c>
      <c r="E6" s="24">
        <v>2018</v>
      </c>
      <c r="F6" s="24">
        <v>2018</v>
      </c>
      <c r="G6" s="129">
        <v>2017</v>
      </c>
    </row>
    <row r="7" spans="1:7" x14ac:dyDescent="0.35">
      <c r="A7" s="5" t="s">
        <v>2</v>
      </c>
      <c r="B7" s="114">
        <f>'2018 dissagregated only'!I5</f>
        <v>14834904447.49</v>
      </c>
      <c r="C7" s="114">
        <v>55326313520.150909</v>
      </c>
      <c r="D7" s="22">
        <f>C7+B7</f>
        <v>70161217967.640915</v>
      </c>
      <c r="E7" s="19">
        <v>98582798.910000011</v>
      </c>
      <c r="F7" s="11">
        <v>67017185656.919998</v>
      </c>
      <c r="G7" s="1" t="s">
        <v>89</v>
      </c>
    </row>
    <row r="8" spans="1:7" x14ac:dyDescent="0.35">
      <c r="A8" s="3" t="s">
        <v>10</v>
      </c>
      <c r="B8" s="114">
        <f>'2018 dissagregated only'!I6</f>
        <v>6204876665.6199999</v>
      </c>
      <c r="C8" s="114">
        <v>49510206574.386108</v>
      </c>
      <c r="D8" s="22">
        <f t="shared" ref="D8:D44" si="0">C8+B8</f>
        <v>55715083240.006111</v>
      </c>
      <c r="E8" s="19">
        <v>97790423.730000004</v>
      </c>
      <c r="F8" s="11">
        <v>89659119455.460007</v>
      </c>
      <c r="G8" s="1" t="s">
        <v>89</v>
      </c>
    </row>
    <row r="9" spans="1:7" x14ac:dyDescent="0.35">
      <c r="A9" s="3" t="s">
        <v>11</v>
      </c>
      <c r="B9" s="114">
        <f>'2018 dissagregated only'!I7</f>
        <v>24210810102.719997</v>
      </c>
      <c r="C9" s="114">
        <v>202365072519.9906</v>
      </c>
      <c r="D9" s="22">
        <f t="shared" si="0"/>
        <v>226575882622.7106</v>
      </c>
      <c r="E9" s="19">
        <v>45657647.143615633</v>
      </c>
      <c r="F9" s="11">
        <v>198663229326.07001</v>
      </c>
      <c r="G9" s="132">
        <v>5141068.1462177075</v>
      </c>
    </row>
    <row r="10" spans="1:7" s="14" customFormat="1" x14ac:dyDescent="0.35">
      <c r="A10" s="13" t="s">
        <v>12</v>
      </c>
      <c r="B10" s="114">
        <f>'2018 dissagregated only'!I8</f>
        <v>19305267646.940002</v>
      </c>
      <c r="C10" s="114">
        <v>55249945897.306602</v>
      </c>
      <c r="D10" s="22">
        <f t="shared" si="0"/>
        <v>74555213544.246613</v>
      </c>
      <c r="E10" s="19">
        <v>107041487.48</v>
      </c>
      <c r="F10" s="11">
        <v>33490668536.720001</v>
      </c>
      <c r="G10" s="133">
        <v>3079167.4200976249</v>
      </c>
    </row>
    <row r="11" spans="1:7" x14ac:dyDescent="0.35">
      <c r="A11" s="3" t="s">
        <v>13</v>
      </c>
      <c r="B11" s="114">
        <f>'2018 dissagregated only'!I9</f>
        <v>9690832177.5799999</v>
      </c>
      <c r="C11" s="114">
        <v>54020849574.370506</v>
      </c>
      <c r="D11" s="22">
        <f t="shared" si="0"/>
        <v>63711681751.950508</v>
      </c>
      <c r="E11" s="19">
        <v>133930757.08</v>
      </c>
      <c r="F11" s="11">
        <v>92367170606.610001</v>
      </c>
      <c r="G11" s="130">
        <v>1641326.6560644226</v>
      </c>
    </row>
    <row r="12" spans="1:7" x14ac:dyDescent="0.35">
      <c r="A12" s="3" t="s">
        <v>14</v>
      </c>
      <c r="B12" s="114">
        <f>'2018 dissagregated only'!I10</f>
        <v>13636545716.780001</v>
      </c>
      <c r="C12" s="114">
        <v>153104866273.5509</v>
      </c>
      <c r="D12" s="22">
        <f t="shared" si="0"/>
        <v>166741411990.3309</v>
      </c>
      <c r="E12" s="19">
        <v>56623178.710000001</v>
      </c>
      <c r="F12" s="11">
        <v>130043473800.97</v>
      </c>
      <c r="G12" s="1" t="s">
        <v>89</v>
      </c>
    </row>
    <row r="13" spans="1:7" x14ac:dyDescent="0.35">
      <c r="A13" s="3" t="s">
        <v>15</v>
      </c>
      <c r="B13" s="114">
        <f>'2018 dissagregated only'!I11</f>
        <v>11215482725.16</v>
      </c>
      <c r="C13" s="114">
        <v>55441078188.719406</v>
      </c>
      <c r="D13" s="22">
        <f t="shared" si="0"/>
        <v>66656560913.87941</v>
      </c>
      <c r="E13" s="19">
        <v>39610851.63634</v>
      </c>
      <c r="F13" s="11">
        <v>97347605190.139999</v>
      </c>
      <c r="G13" s="1" t="s">
        <v>89</v>
      </c>
    </row>
    <row r="14" spans="1:7" x14ac:dyDescent="0.35">
      <c r="A14" s="3" t="s">
        <v>16</v>
      </c>
      <c r="B14" s="114">
        <f>'2018 dissagregated only'!I12</f>
        <v>6524300904.0600004</v>
      </c>
      <c r="C14" s="114">
        <v>63271702953.510506</v>
      </c>
      <c r="D14" s="22">
        <f t="shared" si="0"/>
        <v>69796003857.570511</v>
      </c>
      <c r="E14" s="19">
        <v>21618240.109999999</v>
      </c>
      <c r="F14" s="11">
        <v>68381705608.580002</v>
      </c>
      <c r="G14" s="1" t="s">
        <v>89</v>
      </c>
    </row>
    <row r="15" spans="1:7" x14ac:dyDescent="0.35">
      <c r="A15" s="3" t="s">
        <v>17</v>
      </c>
      <c r="B15" s="114">
        <f>'2018 dissagregated only'!I13</f>
        <v>17552112937.09</v>
      </c>
      <c r="C15" s="114">
        <v>36954686823.133598</v>
      </c>
      <c r="D15" s="22">
        <f t="shared" si="0"/>
        <v>54506799760.223602</v>
      </c>
      <c r="E15" s="19">
        <v>188773736.81</v>
      </c>
      <c r="F15" s="11">
        <v>167955848722.32001</v>
      </c>
      <c r="G15" s="132">
        <v>2314948.8186567128</v>
      </c>
    </row>
    <row r="16" spans="1:7" x14ac:dyDescent="0.35">
      <c r="A16" s="3" t="s">
        <v>18</v>
      </c>
      <c r="B16" s="114">
        <f>'2018 dissagregated only'!I14</f>
        <v>58439598672.310005</v>
      </c>
      <c r="C16" s="114">
        <v>213634192630.2916</v>
      </c>
      <c r="D16" s="22">
        <f t="shared" si="0"/>
        <v>272073791302.60159</v>
      </c>
      <c r="E16" s="19">
        <v>63286948.43</v>
      </c>
      <c r="F16" s="11">
        <v>228805996159.83002</v>
      </c>
      <c r="G16" s="132">
        <v>4057812.2841089619</v>
      </c>
    </row>
    <row r="17" spans="1:7" x14ac:dyDescent="0.35">
      <c r="A17" s="3" t="s">
        <v>19</v>
      </c>
      <c r="B17" s="114">
        <f>'2018 dissagregated only'!I15</f>
        <v>6144587065.6499996</v>
      </c>
      <c r="C17" s="114">
        <v>44955009442.291107</v>
      </c>
      <c r="D17" s="22">
        <f t="shared" si="0"/>
        <v>51099596507.941109</v>
      </c>
      <c r="E17" s="19">
        <v>66653026.11999999</v>
      </c>
      <c r="F17" s="11">
        <v>55597352310.279999</v>
      </c>
      <c r="G17" s="132">
        <v>1327104.0869299173</v>
      </c>
    </row>
    <row r="18" spans="1:7" x14ac:dyDescent="0.35">
      <c r="A18" s="3" t="s">
        <v>20</v>
      </c>
      <c r="B18" s="114">
        <f>'2018 dissagregated only'!I16</f>
        <v>28425496842.23</v>
      </c>
      <c r="C18" s="114">
        <v>69169646683.355103</v>
      </c>
      <c r="D18" s="22">
        <f t="shared" si="0"/>
        <v>97595143525.585098</v>
      </c>
      <c r="E18" s="19">
        <v>276253922.96345276</v>
      </c>
      <c r="F18" s="11">
        <v>86820254212.610001</v>
      </c>
      <c r="G18" s="132">
        <v>2342757.9331548391</v>
      </c>
    </row>
    <row r="19" spans="1:7" x14ac:dyDescent="0.35">
      <c r="A19" s="3" t="s">
        <v>21</v>
      </c>
      <c r="B19" s="114">
        <f>'2018 dissagregated only'!I17</f>
        <v>6465374250.6499996</v>
      </c>
      <c r="C19" s="114">
        <v>39325661893.630699</v>
      </c>
      <c r="D19" s="22">
        <f t="shared" si="0"/>
        <v>45791036144.280701</v>
      </c>
      <c r="E19" s="19">
        <v>106208598.1887622</v>
      </c>
      <c r="F19" s="11">
        <v>118011414814.34</v>
      </c>
      <c r="G19" s="132">
        <v>1390019.5944009053</v>
      </c>
    </row>
    <row r="20" spans="1:7" x14ac:dyDescent="0.35">
      <c r="A20" s="3" t="s">
        <v>22</v>
      </c>
      <c r="B20" s="114">
        <f>'2018 dissagregated only'!I18</f>
        <v>22145937216</v>
      </c>
      <c r="C20" s="114">
        <v>53104455149.923203</v>
      </c>
      <c r="D20" s="22">
        <f t="shared" si="0"/>
        <v>75250392365.923203</v>
      </c>
      <c r="E20" s="19">
        <v>126177662.23</v>
      </c>
      <c r="F20" s="11">
        <v>55032067848.830002</v>
      </c>
      <c r="G20" s="1" t="s">
        <v>89</v>
      </c>
    </row>
    <row r="21" spans="1:7" x14ac:dyDescent="0.35">
      <c r="A21" s="3" t="s">
        <v>23</v>
      </c>
      <c r="B21" s="114">
        <f>'2018 dissagregated only'!I19</f>
        <v>7343549621.5299997</v>
      </c>
      <c r="C21" s="114">
        <v>43808127576.797798</v>
      </c>
      <c r="D21" s="22">
        <f t="shared" si="0"/>
        <v>51151677198.327797</v>
      </c>
      <c r="E21" s="19">
        <v>37406069.569999993</v>
      </c>
      <c r="F21" s="11">
        <v>63337930142.599998</v>
      </c>
      <c r="G21" s="132">
        <v>1239249.3730318449</v>
      </c>
    </row>
    <row r="22" spans="1:7" x14ac:dyDescent="0.35">
      <c r="A22" s="3" t="s">
        <v>24</v>
      </c>
      <c r="B22" s="114">
        <f>'2018 dissagregated only'!I20</f>
        <v>14884271810.309999</v>
      </c>
      <c r="C22" s="114">
        <v>54181645137.516708</v>
      </c>
      <c r="D22" s="22">
        <f t="shared" si="0"/>
        <v>69065916947.826706</v>
      </c>
      <c r="E22" s="19">
        <v>59515586.623876221</v>
      </c>
      <c r="F22" s="11">
        <v>98782494271.479996</v>
      </c>
      <c r="G22" s="1" t="s">
        <v>89</v>
      </c>
    </row>
    <row r="23" spans="1:7" x14ac:dyDescent="0.35">
      <c r="A23" s="3" t="s">
        <v>25</v>
      </c>
      <c r="B23" s="114">
        <f>'2018 dissagregated only'!I21</f>
        <v>9246250836.0299988</v>
      </c>
      <c r="C23" s="114">
        <v>60327926310.646202</v>
      </c>
      <c r="D23" s="22">
        <f t="shared" si="0"/>
        <v>69574177146.676208</v>
      </c>
      <c r="E23" s="19">
        <v>32008444.77</v>
      </c>
      <c r="F23" s="11">
        <v>35163169800.260002</v>
      </c>
      <c r="G23" s="132">
        <v>1431566.786537034</v>
      </c>
    </row>
    <row r="24" spans="1:7" x14ac:dyDescent="0.35">
      <c r="A24" s="3" t="s">
        <v>41</v>
      </c>
      <c r="B24" s="114">
        <f>'2018 dissagregated only'!I22</f>
        <v>29446386924.739998</v>
      </c>
      <c r="C24" s="114">
        <v>68849941237.755997</v>
      </c>
      <c r="D24" s="22">
        <f t="shared" si="0"/>
        <v>98296328162.496002</v>
      </c>
      <c r="E24" s="19">
        <v>227252685.58482087</v>
      </c>
      <c r="F24" s="11">
        <v>84637112775.539993</v>
      </c>
      <c r="G24" s="132">
        <v>2691445.9362876751</v>
      </c>
    </row>
    <row r="25" spans="1:7" x14ac:dyDescent="0.35">
      <c r="A25" s="3" t="s">
        <v>26</v>
      </c>
      <c r="B25" s="114">
        <f>'2018 dissagregated only'!I23</f>
        <v>44107375284.25</v>
      </c>
      <c r="C25" s="114">
        <v>84205898067.206894</v>
      </c>
      <c r="D25" s="22">
        <f t="shared" si="0"/>
        <v>128313273351.45689</v>
      </c>
      <c r="E25" s="19">
        <v>63409069.740000002</v>
      </c>
      <c r="F25" s="11">
        <v>117082317490.53662</v>
      </c>
      <c r="G25" s="132">
        <v>2974429.0972279413</v>
      </c>
    </row>
    <row r="26" spans="1:7" x14ac:dyDescent="0.35">
      <c r="A26" s="3" t="s">
        <v>27</v>
      </c>
      <c r="B26" s="114">
        <f>'2018 dissagregated only'!I24</f>
        <v>6961870329</v>
      </c>
      <c r="C26" s="114">
        <v>61651483460.5728</v>
      </c>
      <c r="D26" s="22">
        <f t="shared" si="0"/>
        <v>68613353789.5728</v>
      </c>
      <c r="E26" s="19">
        <v>62133706.899999999</v>
      </c>
      <c r="F26" s="11">
        <v>30852661159.099998</v>
      </c>
      <c r="G26" s="1" t="s">
        <v>89</v>
      </c>
    </row>
    <row r="27" spans="1:7" x14ac:dyDescent="0.35">
      <c r="A27" s="3" t="s">
        <v>28</v>
      </c>
      <c r="B27" s="114">
        <f>'2018 dissagregated only'!I25</f>
        <v>4881961005.7799997</v>
      </c>
      <c r="C27" s="114">
        <v>54580176454.582802</v>
      </c>
      <c r="D27" s="22">
        <f t="shared" si="0"/>
        <v>59462137460.362801</v>
      </c>
      <c r="E27" s="19">
        <v>45605534.730000004</v>
      </c>
      <c r="F27" s="11">
        <v>67442333186.559998</v>
      </c>
      <c r="G27" s="1" t="s">
        <v>89</v>
      </c>
    </row>
    <row r="28" spans="1:7" x14ac:dyDescent="0.35">
      <c r="A28" s="3" t="s">
        <v>29</v>
      </c>
      <c r="B28" s="232">
        <f>'2018 dissagregated only'!I26</f>
        <v>11334113743.549999</v>
      </c>
      <c r="C28" s="114">
        <v>53376978657.325409</v>
      </c>
      <c r="D28" s="234">
        <f t="shared" si="0"/>
        <v>64711092400.875412</v>
      </c>
      <c r="E28" s="19">
        <v>31584158.360000007</v>
      </c>
      <c r="F28" s="11">
        <v>84922376449.779999</v>
      </c>
      <c r="G28" s="132">
        <v>1817777.369025928</v>
      </c>
    </row>
    <row r="29" spans="1:7" x14ac:dyDescent="0.35">
      <c r="A29" s="3" t="s">
        <v>30</v>
      </c>
      <c r="B29" s="114">
        <f>'2018 dissagregated only'!I27</f>
        <v>23046944295.596001</v>
      </c>
      <c r="C29" s="114">
        <v>44573231265.183701</v>
      </c>
      <c r="D29" s="22">
        <f t="shared" si="0"/>
        <v>67620175560.779701</v>
      </c>
      <c r="E29" s="19">
        <v>48599040.43</v>
      </c>
      <c r="F29" s="11">
        <v>59135900168.959999</v>
      </c>
      <c r="G29" s="1" t="s">
        <v>89</v>
      </c>
    </row>
    <row r="30" spans="1:7" x14ac:dyDescent="0.35">
      <c r="A30" s="3" t="s">
        <v>31</v>
      </c>
      <c r="B30" s="114">
        <f>'2018 dissagregated only'!I28</f>
        <v>382181548627.13</v>
      </c>
      <c r="C30" s="114">
        <v>119024027795.5416</v>
      </c>
      <c r="D30" s="22">
        <f t="shared" si="0"/>
        <v>501205576422.67163</v>
      </c>
      <c r="E30" s="19">
        <v>1426428935.47</v>
      </c>
      <c r="F30" s="11">
        <v>530243773934.39667</v>
      </c>
      <c r="G30" s="1" t="s">
        <v>89</v>
      </c>
    </row>
    <row r="31" spans="1:7" ht="15.75" customHeight="1" x14ac:dyDescent="0.35">
      <c r="A31" s="3" t="s">
        <v>32</v>
      </c>
      <c r="B31" s="114">
        <f>'2018 dissagregated only'!I29</f>
        <v>7566920656.9099998</v>
      </c>
      <c r="C31" s="114">
        <v>47550214527.969498</v>
      </c>
      <c r="D31" s="22">
        <f t="shared" si="0"/>
        <v>55117135184.879501</v>
      </c>
      <c r="E31" s="19">
        <v>59183665.509999998</v>
      </c>
      <c r="F31" s="11">
        <v>85363486609.869995</v>
      </c>
      <c r="G31" s="1" t="s">
        <v>89</v>
      </c>
    </row>
    <row r="32" spans="1:7" x14ac:dyDescent="0.35">
      <c r="A32" s="3" t="s">
        <v>33</v>
      </c>
      <c r="B32" s="114">
        <f>'2018 dissagregated only'!I30</f>
        <v>10432190956.630001</v>
      </c>
      <c r="C32" s="114">
        <v>57521609575.964104</v>
      </c>
      <c r="D32" s="22">
        <f t="shared" si="0"/>
        <v>67953800532.594101</v>
      </c>
      <c r="E32" s="19">
        <v>61345344.971921802</v>
      </c>
      <c r="F32" s="11">
        <v>41831488692.260002</v>
      </c>
      <c r="G32" s="132">
        <v>2606185.9494861388</v>
      </c>
    </row>
    <row r="33" spans="1:7" x14ac:dyDescent="0.35">
      <c r="A33" s="3" t="s">
        <v>34</v>
      </c>
      <c r="B33" s="114">
        <f>'2018 dissagregated only'!I31</f>
        <v>84554199593.670013</v>
      </c>
      <c r="C33" s="114">
        <v>39644151088.393402</v>
      </c>
      <c r="D33" s="22">
        <f t="shared" si="0"/>
        <v>124198350682.06342</v>
      </c>
      <c r="E33" s="19">
        <v>103256042.18000001</v>
      </c>
      <c r="F33" s="11">
        <v>98716941494.100006</v>
      </c>
      <c r="G33" s="132">
        <v>2810276.6254462181</v>
      </c>
    </row>
    <row r="34" spans="1:7" x14ac:dyDescent="0.35">
      <c r="A34" s="3" t="s">
        <v>3</v>
      </c>
      <c r="B34" s="114">
        <f>'2018 dissagregated only'!I32</f>
        <v>24788059725.529999</v>
      </c>
      <c r="C34" s="114">
        <v>64686727822.914398</v>
      </c>
      <c r="D34" s="22">
        <f t="shared" si="0"/>
        <v>89474787548.444397</v>
      </c>
      <c r="E34" s="19">
        <v>79854005.140000001</v>
      </c>
      <c r="F34" s="11">
        <v>49123506028.250008</v>
      </c>
      <c r="G34" s="132">
        <v>2933433.1182904635</v>
      </c>
    </row>
    <row r="35" spans="1:7" x14ac:dyDescent="0.35">
      <c r="A35" s="3" t="s">
        <v>42</v>
      </c>
      <c r="B35" s="114">
        <f>'2018 dissagregated only'!I33</f>
        <v>10381663677.98</v>
      </c>
      <c r="C35" s="114">
        <v>22837305434.535099</v>
      </c>
      <c r="D35" s="22">
        <f t="shared" si="0"/>
        <v>33218969112.515099</v>
      </c>
      <c r="E35" s="19">
        <v>99085406.370000005</v>
      </c>
      <c r="F35" s="11">
        <v>148101237664.94</v>
      </c>
      <c r="G35" s="132">
        <v>1469983.4703704752</v>
      </c>
    </row>
    <row r="36" spans="1:7" x14ac:dyDescent="0.35">
      <c r="A36" s="3" t="s">
        <v>4</v>
      </c>
      <c r="B36" s="114">
        <f>'2018 dissagregated only'!I34</f>
        <v>24635074074.490002</v>
      </c>
      <c r="C36" s="114">
        <v>59289159988.497803</v>
      </c>
      <c r="D36" s="22">
        <f t="shared" si="0"/>
        <v>83924234062.987808</v>
      </c>
      <c r="E36" s="19">
        <v>104997383.47283387</v>
      </c>
      <c r="F36" s="11">
        <v>91515756366.149994</v>
      </c>
      <c r="G36" s="132">
        <v>2506753.939391966</v>
      </c>
    </row>
    <row r="37" spans="1:7" x14ac:dyDescent="0.35">
      <c r="A37" s="3" t="s">
        <v>5</v>
      </c>
      <c r="B37" s="114">
        <f>'2018 dissagregated only'!I35</f>
        <v>12726479548.41</v>
      </c>
      <c r="C37" s="114">
        <v>43885148418.592499</v>
      </c>
      <c r="D37" s="22">
        <f t="shared" si="0"/>
        <v>56611627967.002502</v>
      </c>
      <c r="E37" s="19">
        <v>28874208.629999999</v>
      </c>
      <c r="F37" s="11">
        <v>100366504576.83</v>
      </c>
      <c r="G37" s="1" t="s">
        <v>89</v>
      </c>
    </row>
    <row r="38" spans="1:7" x14ac:dyDescent="0.35">
      <c r="A38" s="3" t="s">
        <v>40</v>
      </c>
      <c r="B38" s="114">
        <f>'2018 dissagregated only'!I36</f>
        <v>112780373912.23001</v>
      </c>
      <c r="C38" s="114">
        <v>172627019316.69379</v>
      </c>
      <c r="D38" s="22">
        <f t="shared" si="0"/>
        <v>285407393228.92383</v>
      </c>
      <c r="E38" s="19">
        <v>78278786.099999994</v>
      </c>
      <c r="F38" s="11">
        <v>225592469150.21899</v>
      </c>
      <c r="G38" s="132">
        <v>5110583.6944732284</v>
      </c>
    </row>
    <row r="39" spans="1:7" x14ac:dyDescent="0.35">
      <c r="A39" s="3" t="s">
        <v>6</v>
      </c>
      <c r="B39" s="114">
        <f>'2018 dissagregated only'!I37</f>
        <v>18762009020.049995</v>
      </c>
      <c r="C39" s="114">
        <v>54460056835.465698</v>
      </c>
      <c r="D39" s="22">
        <f t="shared" si="0"/>
        <v>73222065855.515686</v>
      </c>
      <c r="E39" s="19">
        <v>39218901.039999999</v>
      </c>
      <c r="F39" s="11">
        <v>38604705528.739998</v>
      </c>
      <c r="G39" s="1" t="s">
        <v>89</v>
      </c>
    </row>
    <row r="40" spans="1:7" x14ac:dyDescent="0.35">
      <c r="A40" s="3" t="s">
        <v>7</v>
      </c>
      <c r="B40" s="114">
        <f>'2018 dissagregated only'!I38</f>
        <v>5968809583.1100006</v>
      </c>
      <c r="C40" s="114">
        <v>47877801462.162498</v>
      </c>
      <c r="D40" s="22">
        <f t="shared" si="0"/>
        <v>53846611045.272499</v>
      </c>
      <c r="E40" s="19">
        <v>21611262.68</v>
      </c>
      <c r="F40" s="11">
        <v>61508573011.129997</v>
      </c>
      <c r="G40" s="1" t="s">
        <v>89</v>
      </c>
    </row>
    <row r="41" spans="1:7" x14ac:dyDescent="0.35">
      <c r="A41" s="3" t="s">
        <v>8</v>
      </c>
      <c r="B41" s="114">
        <f>'2018 dissagregated only'!I39</f>
        <v>4382259456.0499992</v>
      </c>
      <c r="C41" s="114">
        <v>52874949262.92411</v>
      </c>
      <c r="D41" s="22">
        <f t="shared" si="0"/>
        <v>57257208718.974106</v>
      </c>
      <c r="E41" s="19">
        <v>27486482.074871797</v>
      </c>
      <c r="F41" s="11">
        <v>27772599253.389999</v>
      </c>
      <c r="G41" s="1" t="s">
        <v>89</v>
      </c>
    </row>
    <row r="42" spans="1:7" ht="15" thickBot="1" x14ac:dyDescent="0.4">
      <c r="A42" s="8" t="s">
        <v>9</v>
      </c>
      <c r="B42" s="114">
        <f>'2018 dissagregated only'!I40</f>
        <v>8206695592.1399994</v>
      </c>
      <c r="C42" s="114">
        <v>40831825094.596603</v>
      </c>
      <c r="D42" s="22">
        <f t="shared" si="0"/>
        <v>49038520686.736603</v>
      </c>
      <c r="E42" s="19">
        <v>33524208.009999998</v>
      </c>
      <c r="F42" s="11">
        <v>59900241661.650002</v>
      </c>
      <c r="G42" s="132">
        <v>1100458.0231183721</v>
      </c>
    </row>
    <row r="43" spans="1:7" s="113" customFormat="1" ht="15" thickBot="1" x14ac:dyDescent="0.4">
      <c r="A43" s="9" t="s">
        <v>262</v>
      </c>
      <c r="B43" s="233">
        <f>'2018 dissagregated only'!I41</f>
        <v>1103415135645.3962</v>
      </c>
      <c r="C43" s="112">
        <f>SUM(C6:C42)</f>
        <v>2494099094934.4502</v>
      </c>
      <c r="D43" s="235">
        <f>SUM(D6:D42)</f>
        <v>3597514230579.8472</v>
      </c>
      <c r="E43" s="112">
        <f>SUM(E6:E42)</f>
        <v>4198870225.9004955</v>
      </c>
      <c r="F43" s="112">
        <f t="shared" ref="F43" si="1">SUM(F6:F42)</f>
        <v>3689190673684.4229</v>
      </c>
      <c r="G43" s="134"/>
    </row>
    <row r="44" spans="1:7" s="14" customFormat="1" ht="15" thickBot="1" x14ac:dyDescent="0.4">
      <c r="A44" s="110" t="s">
        <v>90</v>
      </c>
      <c r="B44" s="117">
        <f>'2018 dissagregated only'!I42</f>
        <v>65519663654.820007</v>
      </c>
      <c r="C44" s="117">
        <v>73169929940.5242</v>
      </c>
      <c r="D44" s="15">
        <f t="shared" si="0"/>
        <v>138689593595.34421</v>
      </c>
      <c r="E44" s="112">
        <v>31848844.119999997</v>
      </c>
      <c r="F44" s="15">
        <v>164245377802.59998</v>
      </c>
      <c r="G44" s="133">
        <v>10627397.861902047</v>
      </c>
    </row>
    <row r="45" spans="1:7" s="111" customFormat="1" ht="15" thickBot="1" x14ac:dyDescent="0.4">
      <c r="A45" s="9" t="s">
        <v>263</v>
      </c>
      <c r="B45" s="233">
        <f>'2018 dissagregated only'!I43</f>
        <v>1168934799300.2163</v>
      </c>
      <c r="C45" s="10">
        <f>C43+C44</f>
        <v>2567269024874.9746</v>
      </c>
      <c r="D45" s="236">
        <f t="shared" ref="D45:F45" si="2">D43+D44</f>
        <v>3736203824175.1914</v>
      </c>
      <c r="E45" s="10">
        <f t="shared" si="2"/>
        <v>4230719070.0204954</v>
      </c>
      <c r="F45" s="10">
        <f t="shared" si="2"/>
        <v>3853436051487.0229</v>
      </c>
      <c r="G45" s="135"/>
    </row>
    <row r="46" spans="1:7" x14ac:dyDescent="0.35">
      <c r="A46" s="59" t="s">
        <v>291</v>
      </c>
      <c r="C46" s="4"/>
    </row>
    <row r="47" spans="1:7" s="17" customFormat="1" x14ac:dyDescent="0.35">
      <c r="A47" s="18"/>
      <c r="B47" s="18"/>
      <c r="D47" s="21"/>
      <c r="G47" s="136"/>
    </row>
  </sheetData>
  <mergeCells count="4">
    <mergeCell ref="C1:D1"/>
    <mergeCell ref="B4:B5"/>
    <mergeCell ref="C4:C5"/>
    <mergeCell ref="D4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F0F4-A896-486F-9FAD-EBFF8CD8CBAC}">
  <dimension ref="A1:L44"/>
  <sheetViews>
    <sheetView topLeftCell="A31" workbookViewId="0">
      <selection activeCell="L27" sqref="L27"/>
    </sheetView>
  </sheetViews>
  <sheetFormatPr defaultColWidth="9.08984375" defaultRowHeight="14.5" x14ac:dyDescent="0.35"/>
  <cols>
    <col min="1" max="1" width="20.08984375" style="2" customWidth="1"/>
    <col min="2" max="2" width="17.08984375" style="7" customWidth="1"/>
    <col min="3" max="3" width="17.54296875" style="7" customWidth="1"/>
    <col min="4" max="4" width="17.90625" style="7" customWidth="1"/>
    <col min="5" max="5" width="17.453125" style="7" customWidth="1"/>
    <col min="6" max="6" width="18.08984375" style="7" customWidth="1"/>
    <col min="7" max="7" width="17.90625" style="7" customWidth="1"/>
    <col min="8" max="8" width="19.08984375" style="7" customWidth="1"/>
    <col min="9" max="9" width="22" style="7" customWidth="1"/>
    <col min="10" max="10" width="19" style="7" customWidth="1"/>
    <col min="11" max="11" width="18.08984375" style="7" customWidth="1"/>
    <col min="12" max="12" width="21.90625" style="16" customWidth="1"/>
    <col min="13" max="16384" width="9.08984375" style="7"/>
  </cols>
  <sheetData>
    <row r="1" spans="1:12" s="123" customFormat="1" x14ac:dyDescent="0.35">
      <c r="A1" s="122"/>
      <c r="G1" s="124"/>
      <c r="H1" s="124"/>
      <c r="I1" s="124"/>
      <c r="L1" s="125"/>
    </row>
    <row r="2" spans="1:12" x14ac:dyDescent="0.35">
      <c r="A2" s="260" t="s">
        <v>91</v>
      </c>
      <c r="B2" s="260"/>
      <c r="C2" s="260"/>
      <c r="D2" s="260"/>
      <c r="E2" s="260"/>
      <c r="F2" s="260"/>
      <c r="G2" s="6"/>
      <c r="H2" s="6"/>
      <c r="I2" s="6"/>
    </row>
    <row r="3" spans="1:12" x14ac:dyDescent="0.35">
      <c r="A3" s="260"/>
      <c r="B3" s="260"/>
      <c r="C3" s="260"/>
      <c r="D3" s="260"/>
      <c r="E3" s="260"/>
      <c r="F3" s="260"/>
      <c r="G3" s="6"/>
      <c r="H3" s="6"/>
      <c r="I3" s="6"/>
    </row>
    <row r="4" spans="1:12" ht="15" customHeight="1" x14ac:dyDescent="0.6">
      <c r="A4" s="45"/>
      <c r="B4" s="46"/>
      <c r="C4" s="46"/>
      <c r="D4" s="46"/>
      <c r="E4" s="46"/>
      <c r="F4" s="46"/>
      <c r="G4" s="47"/>
      <c r="H4" s="47"/>
      <c r="I4" s="47"/>
    </row>
    <row r="5" spans="1:12" s="2" customFormat="1" ht="15" customHeight="1" x14ac:dyDescent="0.35">
      <c r="A5" s="48"/>
      <c r="B5" s="48">
        <v>2008</v>
      </c>
      <c r="C5" s="48">
        <v>2009</v>
      </c>
      <c r="D5" s="49">
        <v>2010</v>
      </c>
      <c r="E5" s="49">
        <v>2011</v>
      </c>
      <c r="F5" s="49">
        <v>2012</v>
      </c>
      <c r="G5" s="49">
        <v>2013</v>
      </c>
      <c r="H5" s="50">
        <v>2014</v>
      </c>
      <c r="I5" s="50">
        <v>2015</v>
      </c>
      <c r="J5" s="50">
        <v>2016</v>
      </c>
      <c r="K5" s="50">
        <v>2017</v>
      </c>
      <c r="L5" s="126">
        <v>2018</v>
      </c>
    </row>
    <row r="6" spans="1:12" ht="15.5" x14ac:dyDescent="0.35">
      <c r="A6" s="51" t="s">
        <v>92</v>
      </c>
      <c r="B6" s="52" t="s">
        <v>93</v>
      </c>
      <c r="C6" s="52" t="s">
        <v>94</v>
      </c>
      <c r="D6" s="52" t="s">
        <v>95</v>
      </c>
      <c r="E6" s="52" t="s">
        <v>95</v>
      </c>
      <c r="F6" s="52">
        <v>16751700375.58</v>
      </c>
      <c r="G6" s="52" t="s">
        <v>95</v>
      </c>
      <c r="H6" s="52">
        <v>12371194895.08</v>
      </c>
      <c r="I6" s="52">
        <v>13349444263.719999</v>
      </c>
      <c r="J6" s="52">
        <v>12694839539.399998</v>
      </c>
      <c r="K6" s="52">
        <v>14917141805.799999</v>
      </c>
      <c r="L6" s="127">
        <v>14834904447.49</v>
      </c>
    </row>
    <row r="7" spans="1:12" ht="22.5" customHeight="1" x14ac:dyDescent="0.35">
      <c r="A7" s="51" t="s">
        <v>10</v>
      </c>
      <c r="B7" s="52" t="s">
        <v>96</v>
      </c>
      <c r="C7" s="52" t="s">
        <v>97</v>
      </c>
      <c r="D7" s="52" t="s">
        <v>98</v>
      </c>
      <c r="E7" s="52">
        <v>4117975681.9499998</v>
      </c>
      <c r="F7" s="52">
        <v>4615407803</v>
      </c>
      <c r="G7" s="52" t="s">
        <v>95</v>
      </c>
      <c r="H7" s="52">
        <v>4994481880.7799997</v>
      </c>
      <c r="I7" s="52">
        <v>4451736117.8400002</v>
      </c>
      <c r="J7" s="52">
        <v>5788979592.3400002</v>
      </c>
      <c r="K7" s="52">
        <v>6201369567.2299995</v>
      </c>
      <c r="L7" s="127">
        <v>6204876665.6199999</v>
      </c>
    </row>
    <row r="8" spans="1:12" ht="19.5" customHeight="1" x14ac:dyDescent="0.35">
      <c r="A8" s="3" t="s">
        <v>11</v>
      </c>
      <c r="B8" s="52" t="s">
        <v>99</v>
      </c>
      <c r="C8" s="52">
        <v>9253487460</v>
      </c>
      <c r="D8" s="52">
        <v>10133958927</v>
      </c>
      <c r="E8" s="52">
        <v>11678520984</v>
      </c>
      <c r="F8" s="52">
        <v>13516810150</v>
      </c>
      <c r="G8" s="52">
        <v>15398828428</v>
      </c>
      <c r="H8" s="52">
        <v>15676502423</v>
      </c>
      <c r="I8" s="52">
        <v>14791175253</v>
      </c>
      <c r="J8" s="52">
        <v>23269750752.080002</v>
      </c>
      <c r="K8" s="52">
        <v>15956354035.299999</v>
      </c>
      <c r="L8" s="127">
        <v>24210810102.719997</v>
      </c>
    </row>
    <row r="9" spans="1:12" ht="17.25" customHeight="1" x14ac:dyDescent="0.35">
      <c r="A9" s="3" t="s">
        <v>12</v>
      </c>
      <c r="B9" s="52" t="s">
        <v>100</v>
      </c>
      <c r="C9" s="52" t="s">
        <v>101</v>
      </c>
      <c r="D9" s="52">
        <v>7681085495</v>
      </c>
      <c r="E9" s="52" t="s">
        <v>102</v>
      </c>
      <c r="F9" s="52">
        <v>7601585012.3599997</v>
      </c>
      <c r="G9" s="52">
        <v>8731599912.4300003</v>
      </c>
      <c r="H9" s="52">
        <v>10454312316.18</v>
      </c>
      <c r="I9" s="52">
        <v>14793120188.67</v>
      </c>
      <c r="J9" s="52">
        <v>15238183785</v>
      </c>
      <c r="K9" s="52">
        <v>17365385830.509998</v>
      </c>
      <c r="L9" s="127">
        <v>19305267646.940002</v>
      </c>
    </row>
    <row r="10" spans="1:12" ht="20.25" customHeight="1" x14ac:dyDescent="0.35">
      <c r="A10" s="3" t="s">
        <v>13</v>
      </c>
      <c r="B10" s="52" t="s">
        <v>103</v>
      </c>
      <c r="C10" s="52" t="s">
        <v>104</v>
      </c>
      <c r="D10" s="52" t="s">
        <v>105</v>
      </c>
      <c r="E10" s="52">
        <v>4463780451.9200001</v>
      </c>
      <c r="F10" s="52">
        <v>4064710425.23</v>
      </c>
      <c r="G10" s="52">
        <v>4937242875.4300003</v>
      </c>
      <c r="H10" s="52">
        <v>4853453184.8699999</v>
      </c>
      <c r="I10" s="52">
        <v>5393721996</v>
      </c>
      <c r="J10" s="52">
        <v>8677265878</v>
      </c>
      <c r="K10" s="52">
        <v>4369411450.2700005</v>
      </c>
      <c r="L10" s="127">
        <v>9690832177.5799999</v>
      </c>
    </row>
    <row r="11" spans="1:12" ht="20.25" customHeight="1" x14ac:dyDescent="0.35">
      <c r="A11" s="3" t="s">
        <v>14</v>
      </c>
      <c r="B11" s="52" t="s">
        <v>106</v>
      </c>
      <c r="C11" s="52" t="s">
        <v>107</v>
      </c>
      <c r="D11" s="52" t="s">
        <v>108</v>
      </c>
      <c r="E11" s="52">
        <v>3657564687.3800001</v>
      </c>
      <c r="F11" s="52"/>
      <c r="G11" s="52">
        <v>10500936262.879999</v>
      </c>
      <c r="H11" s="52">
        <v>10958263688</v>
      </c>
      <c r="I11" s="52">
        <v>8713516526.2399998</v>
      </c>
      <c r="J11" s="52">
        <v>7905458280.3000002</v>
      </c>
      <c r="K11" s="52">
        <v>12523812450.59</v>
      </c>
      <c r="L11" s="127">
        <v>13636545716.780001</v>
      </c>
    </row>
    <row r="12" spans="1:12" ht="20.25" customHeight="1" x14ac:dyDescent="0.35">
      <c r="A12" s="3" t="s">
        <v>15</v>
      </c>
      <c r="B12" s="52" t="s">
        <v>109</v>
      </c>
      <c r="C12" s="52" t="s">
        <v>110</v>
      </c>
      <c r="D12" s="52" t="s">
        <v>111</v>
      </c>
      <c r="E12" s="52">
        <v>11131343534.6</v>
      </c>
      <c r="F12" s="52">
        <v>8436560608.9799995</v>
      </c>
      <c r="G12" s="52">
        <v>8373720592.1499996</v>
      </c>
      <c r="H12" s="52">
        <v>8284425160.7200003</v>
      </c>
      <c r="I12" s="52">
        <v>7631789841.3699999</v>
      </c>
      <c r="J12" s="52">
        <v>9556495064.3299999</v>
      </c>
      <c r="K12" s="52">
        <v>12399414557.790001</v>
      </c>
      <c r="L12" s="127">
        <v>11215482725.16</v>
      </c>
    </row>
    <row r="13" spans="1:12" ht="19.5" customHeight="1" x14ac:dyDescent="0.35">
      <c r="A13" s="3" t="s">
        <v>16</v>
      </c>
      <c r="B13" s="52" t="s">
        <v>112</v>
      </c>
      <c r="C13" s="52" t="s">
        <v>113</v>
      </c>
      <c r="D13" s="52" t="s">
        <v>114</v>
      </c>
      <c r="E13" s="52" t="s">
        <v>115</v>
      </c>
      <c r="F13" s="52" t="s">
        <v>116</v>
      </c>
      <c r="G13" s="52" t="s">
        <v>95</v>
      </c>
      <c r="H13" s="52">
        <v>2760773778.9899998</v>
      </c>
      <c r="I13" s="52">
        <v>3530261222.3099999</v>
      </c>
      <c r="J13" s="52">
        <v>2675723063.8899994</v>
      </c>
      <c r="K13" s="52">
        <v>4983331049.2399998</v>
      </c>
      <c r="L13" s="127">
        <v>6524300904.0600004</v>
      </c>
    </row>
    <row r="14" spans="1:12" ht="18.75" customHeight="1" x14ac:dyDescent="0.35">
      <c r="A14" s="3" t="s">
        <v>17</v>
      </c>
      <c r="B14" s="52">
        <v>6447975866</v>
      </c>
      <c r="C14" s="52">
        <v>7106292956</v>
      </c>
      <c r="D14" s="52">
        <v>7870941915</v>
      </c>
      <c r="E14" s="52">
        <v>9159651948</v>
      </c>
      <c r="F14" s="52">
        <v>12734560333</v>
      </c>
      <c r="G14" s="52" t="s">
        <v>95</v>
      </c>
      <c r="H14" s="52">
        <v>15738850743.950001</v>
      </c>
      <c r="I14" s="52">
        <v>13567122507.379999</v>
      </c>
      <c r="J14" s="52">
        <v>14776808331.83</v>
      </c>
      <c r="K14" s="52">
        <v>18104562225.619999</v>
      </c>
      <c r="L14" s="127">
        <v>17552112937.09</v>
      </c>
    </row>
    <row r="15" spans="1:12" ht="19.5" customHeight="1" x14ac:dyDescent="0.35">
      <c r="A15" s="3" t="s">
        <v>18</v>
      </c>
      <c r="B15" s="52" t="s">
        <v>117</v>
      </c>
      <c r="C15" s="52" t="s">
        <v>118</v>
      </c>
      <c r="D15" s="52" t="s">
        <v>119</v>
      </c>
      <c r="E15" s="52" t="s">
        <v>120</v>
      </c>
      <c r="F15" s="52" t="s">
        <v>121</v>
      </c>
      <c r="G15" s="52">
        <v>50208229986.910004</v>
      </c>
      <c r="H15" s="52">
        <v>42819209025.239998</v>
      </c>
      <c r="I15" s="52">
        <v>40805656911.959999</v>
      </c>
      <c r="J15" s="52">
        <v>44057915472.720001</v>
      </c>
      <c r="K15" s="52">
        <v>51888005338.330002</v>
      </c>
      <c r="L15" s="127">
        <v>58439598672.310005</v>
      </c>
    </row>
    <row r="16" spans="1:12" ht="18.75" customHeight="1" x14ac:dyDescent="0.35">
      <c r="A16" s="3" t="s">
        <v>19</v>
      </c>
      <c r="B16" s="52" t="s">
        <v>122</v>
      </c>
      <c r="C16" s="52" t="s">
        <v>123</v>
      </c>
      <c r="D16" s="52" t="s">
        <v>124</v>
      </c>
      <c r="E16" s="52" t="s">
        <v>125</v>
      </c>
      <c r="F16" s="52" t="s">
        <v>95</v>
      </c>
      <c r="G16" s="52" t="s">
        <v>95</v>
      </c>
      <c r="H16" s="52">
        <v>11032472512</v>
      </c>
      <c r="I16" s="52">
        <v>0</v>
      </c>
      <c r="J16" s="52">
        <v>2342092225.0700002</v>
      </c>
      <c r="K16" s="52">
        <v>5102902366.8199997</v>
      </c>
      <c r="L16" s="127">
        <v>6144587065.6499996</v>
      </c>
    </row>
    <row r="17" spans="1:12" ht="21.75" customHeight="1" x14ac:dyDescent="0.35">
      <c r="A17" s="3" t="s">
        <v>20</v>
      </c>
      <c r="B17" s="52" t="s">
        <v>126</v>
      </c>
      <c r="C17" s="52" t="s">
        <v>127</v>
      </c>
      <c r="D17" s="52" t="s">
        <v>128</v>
      </c>
      <c r="E17" s="52" t="s">
        <v>129</v>
      </c>
      <c r="F17" s="52">
        <v>18880055380.830002</v>
      </c>
      <c r="G17" s="52">
        <v>18899322710.470001</v>
      </c>
      <c r="H17" s="52">
        <v>17023595231.620001</v>
      </c>
      <c r="I17" s="52">
        <v>19117468369.25</v>
      </c>
      <c r="J17" s="52">
        <v>23041425599.709999</v>
      </c>
      <c r="K17" s="52">
        <v>25342829212.220001</v>
      </c>
      <c r="L17" s="127">
        <v>28425496842.23</v>
      </c>
    </row>
    <row r="18" spans="1:12" ht="19.5" customHeight="1" x14ac:dyDescent="0.35">
      <c r="A18" s="3" t="s">
        <v>21</v>
      </c>
      <c r="B18" s="52" t="s">
        <v>130</v>
      </c>
      <c r="C18" s="52" t="s">
        <v>131</v>
      </c>
      <c r="D18" s="52" t="s">
        <v>132</v>
      </c>
      <c r="E18" s="52" t="s">
        <v>133</v>
      </c>
      <c r="F18" s="52">
        <v>3787607515.3499999</v>
      </c>
      <c r="G18" s="52" t="s">
        <v>95</v>
      </c>
      <c r="H18" s="52">
        <v>3462341448.3200002</v>
      </c>
      <c r="I18" s="52">
        <v>3297707703.96</v>
      </c>
      <c r="J18" s="52">
        <v>2991041855.48</v>
      </c>
      <c r="K18" s="52">
        <v>4967499815.79</v>
      </c>
      <c r="L18" s="127">
        <v>6465374250.6499996</v>
      </c>
    </row>
    <row r="19" spans="1:12" ht="18.75" customHeight="1" x14ac:dyDescent="0.35">
      <c r="A19" s="3" t="s">
        <v>22</v>
      </c>
      <c r="B19" s="52" t="s">
        <v>134</v>
      </c>
      <c r="C19" s="52" t="s">
        <v>135</v>
      </c>
      <c r="D19" s="52" t="s">
        <v>136</v>
      </c>
      <c r="E19" s="52" t="s">
        <v>137</v>
      </c>
      <c r="F19" s="52">
        <v>12209587683</v>
      </c>
      <c r="G19" s="52">
        <v>20203802864</v>
      </c>
      <c r="H19" s="52">
        <v>19250345593</v>
      </c>
      <c r="I19" s="52">
        <v>18081014527</v>
      </c>
      <c r="J19" s="52">
        <v>14235512227</v>
      </c>
      <c r="K19" s="52">
        <v>22039222902.860001</v>
      </c>
      <c r="L19" s="127">
        <v>22145937216</v>
      </c>
    </row>
    <row r="20" spans="1:12" ht="16.5" customHeight="1" x14ac:dyDescent="0.35">
      <c r="A20" s="3" t="s">
        <v>23</v>
      </c>
      <c r="B20" s="52" t="s">
        <v>138</v>
      </c>
      <c r="C20" s="52" t="s">
        <v>139</v>
      </c>
      <c r="D20" s="52" t="s">
        <v>140</v>
      </c>
      <c r="E20" s="52" t="s">
        <v>141</v>
      </c>
      <c r="F20" s="52" t="s">
        <v>142</v>
      </c>
      <c r="G20" s="52" t="s">
        <v>95</v>
      </c>
      <c r="H20" s="52">
        <v>5196460381.9300003</v>
      </c>
      <c r="I20" s="52">
        <v>4784605861.4700003</v>
      </c>
      <c r="J20" s="52">
        <v>2941438110.6300001</v>
      </c>
      <c r="K20" s="52">
        <v>5272273408.2799997</v>
      </c>
      <c r="L20" s="127">
        <v>7343549621.5299997</v>
      </c>
    </row>
    <row r="21" spans="1:12" ht="16.5" customHeight="1" x14ac:dyDescent="0.35">
      <c r="A21" s="3" t="s">
        <v>24</v>
      </c>
      <c r="B21" s="52" t="s">
        <v>143</v>
      </c>
      <c r="C21" s="52" t="s">
        <v>144</v>
      </c>
      <c r="D21" s="52">
        <v>5714554547.2600002</v>
      </c>
      <c r="E21" s="52">
        <v>5806462989.2200003</v>
      </c>
      <c r="F21" s="52">
        <v>6810221957.04</v>
      </c>
      <c r="G21" s="52" t="s">
        <v>95</v>
      </c>
      <c r="H21" s="52">
        <v>8115751385.9499998</v>
      </c>
      <c r="I21" s="52">
        <v>5472581634.1800003</v>
      </c>
      <c r="J21" s="52">
        <v>5871026976.75</v>
      </c>
      <c r="K21" s="52">
        <v>6850796866.0699997</v>
      </c>
      <c r="L21" s="127">
        <v>14884271810.309999</v>
      </c>
    </row>
    <row r="22" spans="1:12" ht="16.5" customHeight="1" x14ac:dyDescent="0.35">
      <c r="A22" s="3" t="s">
        <v>25</v>
      </c>
      <c r="B22" s="52">
        <v>619610655.15999997</v>
      </c>
      <c r="C22" s="52" t="s">
        <v>145</v>
      </c>
      <c r="D22" s="52" t="s">
        <v>146</v>
      </c>
      <c r="E22" s="52" t="s">
        <v>147</v>
      </c>
      <c r="F22" s="52" t="s">
        <v>95</v>
      </c>
      <c r="G22" s="52" t="s">
        <v>95</v>
      </c>
      <c r="H22" s="52">
        <v>6273310616.3500004</v>
      </c>
      <c r="I22" s="52">
        <v>5081424105.3999996</v>
      </c>
      <c r="J22" s="52">
        <v>3535349908.6099997</v>
      </c>
      <c r="K22" s="52">
        <v>6650200980.1099997</v>
      </c>
      <c r="L22" s="127">
        <v>9246250836.0299988</v>
      </c>
    </row>
    <row r="23" spans="1:12" ht="20.25" customHeight="1" x14ac:dyDescent="0.35">
      <c r="A23" s="3" t="s">
        <v>148</v>
      </c>
      <c r="B23" s="52">
        <v>7614998796.5500002</v>
      </c>
      <c r="C23" s="52">
        <v>8335936066.8900003</v>
      </c>
      <c r="D23" s="52" t="s">
        <v>149</v>
      </c>
      <c r="E23" s="52">
        <v>9781946157.9599991</v>
      </c>
      <c r="F23" s="52">
        <v>11531795961.700001</v>
      </c>
      <c r="G23" s="52" t="s">
        <v>95</v>
      </c>
      <c r="H23" s="52">
        <v>12782522514.51</v>
      </c>
      <c r="I23" s="52">
        <v>11536729988.59</v>
      </c>
      <c r="J23" s="52">
        <v>23024006940</v>
      </c>
      <c r="K23" s="52">
        <v>26530562880.889999</v>
      </c>
      <c r="L23" s="127">
        <v>29446386924.739998</v>
      </c>
    </row>
    <row r="24" spans="1:12" ht="20.25" customHeight="1" x14ac:dyDescent="0.35">
      <c r="A24" s="3" t="s">
        <v>26</v>
      </c>
      <c r="B24" s="52" t="s">
        <v>150</v>
      </c>
      <c r="C24" s="52" t="s">
        <v>151</v>
      </c>
      <c r="D24" s="52" t="s">
        <v>152</v>
      </c>
      <c r="E24" s="52" t="s">
        <v>153</v>
      </c>
      <c r="F24" s="52" t="s">
        <v>95</v>
      </c>
      <c r="G24" s="52" t="s">
        <v>95</v>
      </c>
      <c r="H24" s="52">
        <v>13661853935.85</v>
      </c>
      <c r="I24" s="52">
        <v>13611853935.85</v>
      </c>
      <c r="J24" s="52">
        <v>30959027531.920002</v>
      </c>
      <c r="K24" s="52">
        <v>42418811470.639999</v>
      </c>
      <c r="L24" s="127">
        <v>44107375284.25</v>
      </c>
    </row>
    <row r="25" spans="1:12" ht="17.25" customHeight="1" x14ac:dyDescent="0.35">
      <c r="A25" s="3" t="s">
        <v>27</v>
      </c>
      <c r="B25" s="52" t="s">
        <v>154</v>
      </c>
      <c r="C25" s="52">
        <v>3227000</v>
      </c>
      <c r="D25" s="52" t="s">
        <v>155</v>
      </c>
      <c r="E25" s="52" t="s">
        <v>156</v>
      </c>
      <c r="F25" s="52">
        <v>5029720846</v>
      </c>
      <c r="G25" s="52">
        <v>6852511585</v>
      </c>
      <c r="H25" s="52">
        <v>6223037599</v>
      </c>
      <c r="I25" s="52">
        <v>5791008741</v>
      </c>
      <c r="J25" s="52">
        <v>5545900833.3299999</v>
      </c>
      <c r="K25" s="52">
        <v>6029850857.7600002</v>
      </c>
      <c r="L25" s="127">
        <v>6961870329</v>
      </c>
    </row>
    <row r="26" spans="1:12" ht="20.25" customHeight="1" x14ac:dyDescent="0.35">
      <c r="A26" s="3" t="s">
        <v>28</v>
      </c>
      <c r="B26" s="52">
        <v>3595002311.6300001</v>
      </c>
      <c r="C26" s="52" t="s">
        <v>157</v>
      </c>
      <c r="D26" s="52" t="s">
        <v>158</v>
      </c>
      <c r="E26" s="52" t="s">
        <v>159</v>
      </c>
      <c r="F26" s="52" t="s">
        <v>160</v>
      </c>
      <c r="G26" s="52">
        <v>3732343145.1100001</v>
      </c>
      <c r="H26" s="52">
        <v>3834143641.9499998</v>
      </c>
      <c r="I26" s="52">
        <v>3592406108</v>
      </c>
      <c r="J26" s="52">
        <v>3132343261.5799999</v>
      </c>
      <c r="K26" s="52">
        <v>4393773965.3900003</v>
      </c>
      <c r="L26" s="127">
        <v>4881961005.7799997</v>
      </c>
    </row>
    <row r="27" spans="1:12" ht="18.75" customHeight="1" x14ac:dyDescent="0.35">
      <c r="A27" s="3" t="s">
        <v>29</v>
      </c>
      <c r="B27" s="52" t="s">
        <v>161</v>
      </c>
      <c r="C27" s="52" t="s">
        <v>162</v>
      </c>
      <c r="D27" s="52" t="s">
        <v>163</v>
      </c>
      <c r="E27" s="52">
        <v>2848556782.1500001</v>
      </c>
      <c r="F27" s="52">
        <v>3185459549.7199998</v>
      </c>
      <c r="G27" s="52">
        <v>5020349741.0100002</v>
      </c>
      <c r="H27" s="52">
        <v>6569928653.4700003</v>
      </c>
      <c r="I27" s="52">
        <v>6776580756.1700001</v>
      </c>
      <c r="J27" s="52">
        <v>9569124487.1599998</v>
      </c>
      <c r="K27" s="52">
        <v>11244260974.75</v>
      </c>
      <c r="L27" s="237">
        <v>11334113743.549999</v>
      </c>
    </row>
    <row r="28" spans="1:12" ht="18.75" customHeight="1" x14ac:dyDescent="0.35">
      <c r="A28" s="3" t="s">
        <v>30</v>
      </c>
      <c r="B28" s="52" t="s">
        <v>164</v>
      </c>
      <c r="C28" s="52" t="s">
        <v>165</v>
      </c>
      <c r="D28" s="52" t="s">
        <v>166</v>
      </c>
      <c r="E28" s="52">
        <v>8816657944.5</v>
      </c>
      <c r="F28" s="52">
        <v>11317269584.360001</v>
      </c>
      <c r="G28" s="52">
        <v>13838085972.51</v>
      </c>
      <c r="H28" s="52">
        <v>12460517954.549999</v>
      </c>
      <c r="I28" s="52">
        <v>7178922182.7600002</v>
      </c>
      <c r="J28" s="52">
        <v>17253829559.510002</v>
      </c>
      <c r="K28" s="52">
        <v>19637873512.220001</v>
      </c>
      <c r="L28" s="127">
        <v>23046944295.596001</v>
      </c>
    </row>
    <row r="29" spans="1:12" ht="18" customHeight="1" x14ac:dyDescent="0.35">
      <c r="A29" s="3" t="s">
        <v>31</v>
      </c>
      <c r="B29" s="52" t="s">
        <v>167</v>
      </c>
      <c r="C29" s="52">
        <v>177876699849.67999</v>
      </c>
      <c r="D29" s="52">
        <v>185892565812.12</v>
      </c>
      <c r="E29" s="52">
        <v>202761061678.04001</v>
      </c>
      <c r="F29" s="52">
        <v>219202426843.89001</v>
      </c>
      <c r="G29" s="52">
        <v>384259410959.19</v>
      </c>
      <c r="H29" s="52">
        <v>276163978675.95001</v>
      </c>
      <c r="I29" s="52">
        <v>268224782435.23001</v>
      </c>
      <c r="J29" s="52">
        <v>302425091964.77997</v>
      </c>
      <c r="K29" s="52">
        <v>333967978880.44</v>
      </c>
      <c r="L29" s="127">
        <v>382181548627.13</v>
      </c>
    </row>
    <row r="30" spans="1:12" ht="20.25" customHeight="1" x14ac:dyDescent="0.35">
      <c r="A30" s="3" t="s">
        <v>32</v>
      </c>
      <c r="B30" s="52" t="s">
        <v>168</v>
      </c>
      <c r="C30" s="52" t="s">
        <v>169</v>
      </c>
      <c r="D30" s="52" t="s">
        <v>170</v>
      </c>
      <c r="E30" s="52" t="s">
        <v>171</v>
      </c>
      <c r="F30" s="52">
        <v>4132282812.6799998</v>
      </c>
      <c r="G30" s="52" t="s">
        <v>95</v>
      </c>
      <c r="H30" s="52">
        <v>4085127585.6999998</v>
      </c>
      <c r="I30" s="52">
        <v>4281701806.5</v>
      </c>
      <c r="J30" s="52">
        <v>3402616062.1399999</v>
      </c>
      <c r="K30" s="52">
        <v>6174136952.5900002</v>
      </c>
      <c r="L30" s="127">
        <v>7566920656.9099998</v>
      </c>
    </row>
    <row r="31" spans="1:12" ht="20.25" customHeight="1" x14ac:dyDescent="0.35">
      <c r="A31" s="3" t="s">
        <v>33</v>
      </c>
      <c r="B31" s="52" t="s">
        <v>172</v>
      </c>
      <c r="C31" s="52">
        <v>2862609492.29</v>
      </c>
      <c r="D31" s="52">
        <v>3257056945.5999999</v>
      </c>
      <c r="E31" s="52">
        <v>3785262702.79</v>
      </c>
      <c r="F31" s="52">
        <v>3782827634.9899998</v>
      </c>
      <c r="G31" s="52">
        <v>4115777679.4400001</v>
      </c>
      <c r="H31" s="52">
        <v>5737185035.8800001</v>
      </c>
      <c r="I31" s="52">
        <v>5975149921.8599997</v>
      </c>
      <c r="J31" s="52">
        <v>5881584409.4700003</v>
      </c>
      <c r="K31" s="52">
        <v>6517939033.0699997</v>
      </c>
      <c r="L31" s="127">
        <v>10432190956.630001</v>
      </c>
    </row>
    <row r="32" spans="1:12" ht="16.5" customHeight="1" x14ac:dyDescent="0.35">
      <c r="A32" s="3" t="s">
        <v>34</v>
      </c>
      <c r="B32" s="52" t="s">
        <v>173</v>
      </c>
      <c r="C32" s="52" t="s">
        <v>174</v>
      </c>
      <c r="D32" s="52" t="s">
        <v>175</v>
      </c>
      <c r="E32" s="52" t="s">
        <v>176</v>
      </c>
      <c r="F32" s="52">
        <v>12438765025.219999</v>
      </c>
      <c r="G32" s="52" t="s">
        <v>95</v>
      </c>
      <c r="H32" s="52">
        <v>17497620787.52</v>
      </c>
      <c r="I32" s="52">
        <v>34596446519.519997</v>
      </c>
      <c r="J32" s="52">
        <v>72983120003.850006</v>
      </c>
      <c r="K32" s="52">
        <v>74835979000.509995</v>
      </c>
      <c r="L32" s="127">
        <v>84554199593.670013</v>
      </c>
    </row>
    <row r="33" spans="1:12" ht="18" customHeight="1" x14ac:dyDescent="0.35">
      <c r="A33" s="3" t="s">
        <v>3</v>
      </c>
      <c r="B33" s="52" t="s">
        <v>177</v>
      </c>
      <c r="C33" s="52">
        <v>3751817816.3499999</v>
      </c>
      <c r="D33" s="52">
        <v>6480372916.6899996</v>
      </c>
      <c r="E33" s="52" t="s">
        <v>178</v>
      </c>
      <c r="F33" s="52" t="s">
        <v>179</v>
      </c>
      <c r="G33" s="52">
        <v>10498697469.99</v>
      </c>
      <c r="H33" s="52">
        <v>11718741502.49</v>
      </c>
      <c r="I33" s="52">
        <v>10098000000</v>
      </c>
      <c r="J33" s="52">
        <v>8684406578.6299992</v>
      </c>
      <c r="K33" s="52">
        <v>10927871479.76</v>
      </c>
      <c r="L33" s="127">
        <v>24788059725.529999</v>
      </c>
    </row>
    <row r="34" spans="1:12" ht="21.75" customHeight="1" x14ac:dyDescent="0.35">
      <c r="A34" s="3" t="s">
        <v>42</v>
      </c>
      <c r="B34" s="52" t="s">
        <v>180</v>
      </c>
      <c r="C34" s="52" t="s">
        <v>181</v>
      </c>
      <c r="D34" s="52" t="s">
        <v>182</v>
      </c>
      <c r="E34" s="52" t="s">
        <v>183</v>
      </c>
      <c r="F34" s="52">
        <v>5020250633.9399996</v>
      </c>
      <c r="G34" s="52" t="s">
        <v>95</v>
      </c>
      <c r="H34" s="52">
        <v>8513274186.6700001</v>
      </c>
      <c r="I34" s="52">
        <v>8072966446</v>
      </c>
      <c r="J34" s="52">
        <v>8884756040.3500004</v>
      </c>
      <c r="K34" s="52">
        <v>11731026444.379999</v>
      </c>
      <c r="L34" s="127">
        <v>10381663677.98</v>
      </c>
    </row>
    <row r="35" spans="1:12" ht="20.25" customHeight="1" x14ac:dyDescent="0.35">
      <c r="A35" s="3" t="s">
        <v>4</v>
      </c>
      <c r="B35" s="52" t="s">
        <v>184</v>
      </c>
      <c r="C35" s="52">
        <v>14430614262.68</v>
      </c>
      <c r="D35" s="52" t="s">
        <v>185</v>
      </c>
      <c r="E35" s="52">
        <v>8915603182.5</v>
      </c>
      <c r="F35" s="52">
        <v>14598808723.1</v>
      </c>
      <c r="G35" s="52" t="s">
        <v>95</v>
      </c>
      <c r="H35" s="52">
        <v>16307233700.200001</v>
      </c>
      <c r="I35" s="52">
        <v>15663514824.73</v>
      </c>
      <c r="J35" s="52">
        <v>18879084132</v>
      </c>
      <c r="K35" s="52">
        <v>22448338824.610001</v>
      </c>
      <c r="L35" s="127">
        <v>24635074074.490002</v>
      </c>
    </row>
    <row r="36" spans="1:12" ht="20.25" customHeight="1" x14ac:dyDescent="0.35">
      <c r="A36" s="3" t="s">
        <v>5</v>
      </c>
      <c r="B36" s="52">
        <v>2736335063.54</v>
      </c>
      <c r="C36" s="52" t="s">
        <v>186</v>
      </c>
      <c r="D36" s="52" t="s">
        <v>187</v>
      </c>
      <c r="E36" s="52" t="s">
        <v>188</v>
      </c>
      <c r="F36" s="52" t="s">
        <v>189</v>
      </c>
      <c r="G36" s="52">
        <v>8486806640.0799999</v>
      </c>
      <c r="H36" s="52">
        <v>8284425159.9200001</v>
      </c>
      <c r="I36" s="52">
        <v>6937349802.6999998</v>
      </c>
      <c r="J36" s="52">
        <v>9191372277.8699989</v>
      </c>
      <c r="K36" s="52">
        <v>10788283409.450001</v>
      </c>
      <c r="L36" s="127">
        <v>12726479548.41</v>
      </c>
    </row>
    <row r="37" spans="1:12" ht="18" customHeight="1" x14ac:dyDescent="0.35">
      <c r="A37" s="3" t="s">
        <v>190</v>
      </c>
      <c r="B37" s="52" t="s">
        <v>191</v>
      </c>
      <c r="C37" s="52" t="s">
        <v>192</v>
      </c>
      <c r="D37" s="52" t="s">
        <v>193</v>
      </c>
      <c r="E37" s="52" t="s">
        <v>194</v>
      </c>
      <c r="F37" s="52">
        <v>66275698676.010002</v>
      </c>
      <c r="G37" s="52">
        <v>87914415268.800003</v>
      </c>
      <c r="H37" s="52">
        <v>89112448347.580002</v>
      </c>
      <c r="I37" s="52">
        <v>82101298408.429993</v>
      </c>
      <c r="J37" s="52">
        <v>85287038971.019989</v>
      </c>
      <c r="K37" s="52">
        <v>89484983409.100006</v>
      </c>
      <c r="L37" s="127">
        <v>112780373912.23001</v>
      </c>
    </row>
    <row r="38" spans="1:12" ht="18" customHeight="1" x14ac:dyDescent="0.35">
      <c r="A38" s="3" t="s">
        <v>6</v>
      </c>
      <c r="B38" s="52" t="s">
        <v>195</v>
      </c>
      <c r="C38" s="52" t="s">
        <v>196</v>
      </c>
      <c r="D38" s="52" t="s">
        <v>197</v>
      </c>
      <c r="E38" s="52"/>
      <c r="F38" s="52" t="s">
        <v>95</v>
      </c>
      <c r="G38" s="52" t="s">
        <v>95</v>
      </c>
      <c r="H38" s="52">
        <v>5617763260.3500004</v>
      </c>
      <c r="I38" s="52">
        <v>6224448122.5299997</v>
      </c>
      <c r="J38" s="52">
        <v>4545765527.7600002</v>
      </c>
      <c r="K38" s="52">
        <v>9018844307.2900009</v>
      </c>
      <c r="L38" s="127">
        <v>18762009020.049995</v>
      </c>
    </row>
    <row r="39" spans="1:12" x14ac:dyDescent="0.35">
      <c r="A39" s="3" t="s">
        <v>7</v>
      </c>
      <c r="B39" s="52" t="s">
        <v>198</v>
      </c>
      <c r="C39" s="52" t="s">
        <v>199</v>
      </c>
      <c r="D39" s="52">
        <v>1284745422.4000001</v>
      </c>
      <c r="E39" s="52">
        <v>2869031498.9200001</v>
      </c>
      <c r="F39" s="52">
        <v>3418289991.3299999</v>
      </c>
      <c r="G39" s="52">
        <v>3344006052.4499998</v>
      </c>
      <c r="H39" s="52">
        <v>3799040873.48</v>
      </c>
      <c r="I39" s="52">
        <v>4155053816.1500001</v>
      </c>
      <c r="J39" s="52">
        <v>5895538974.3199997</v>
      </c>
      <c r="K39" s="52">
        <v>5764251233.8500004</v>
      </c>
      <c r="L39" s="127">
        <v>5968809583.1100006</v>
      </c>
    </row>
    <row r="40" spans="1:12" x14ac:dyDescent="0.35">
      <c r="A40" s="3" t="s">
        <v>8</v>
      </c>
      <c r="B40" s="52">
        <v>1221780866</v>
      </c>
      <c r="C40" s="52">
        <v>2120167506.8699999</v>
      </c>
      <c r="D40" s="52">
        <v>5960502339.4499998</v>
      </c>
      <c r="E40" s="52">
        <v>2385653776.9400001</v>
      </c>
      <c r="F40" s="52">
        <v>1785221060.95</v>
      </c>
      <c r="G40" s="52">
        <v>3072006109.8800001</v>
      </c>
      <c r="H40" s="52">
        <v>3073780160.8699999</v>
      </c>
      <c r="I40" s="52">
        <v>2251330427.3899999</v>
      </c>
      <c r="J40" s="52">
        <v>3240867567.79</v>
      </c>
      <c r="K40" s="52">
        <v>3598131936.5900002</v>
      </c>
      <c r="L40" s="127">
        <v>4382259456.0499992</v>
      </c>
    </row>
    <row r="41" spans="1:12" ht="25.5" customHeight="1" x14ac:dyDescent="0.35">
      <c r="A41" s="3" t="s">
        <v>9</v>
      </c>
      <c r="B41" s="52" t="s">
        <v>200</v>
      </c>
      <c r="C41" s="52" t="s">
        <v>201</v>
      </c>
      <c r="D41" s="52" t="s">
        <v>202</v>
      </c>
      <c r="E41" s="52" t="s">
        <v>203</v>
      </c>
      <c r="F41" s="52">
        <v>2592935139.9499998</v>
      </c>
      <c r="G41" s="52">
        <v>3039396601.8299999</v>
      </c>
      <c r="H41" s="52">
        <v>3149630553.96</v>
      </c>
      <c r="I41" s="52">
        <v>2741632541.0300002</v>
      </c>
      <c r="J41" s="52">
        <v>4777169537.7999992</v>
      </c>
      <c r="K41" s="52">
        <v>6023994930.9399996</v>
      </c>
      <c r="L41" s="127">
        <v>8206695592.1399994</v>
      </c>
    </row>
    <row r="42" spans="1:12" x14ac:dyDescent="0.35">
      <c r="A42" s="2" t="s">
        <v>206</v>
      </c>
      <c r="B42" s="52"/>
      <c r="C42" s="52"/>
      <c r="D42" s="52"/>
      <c r="E42" s="52"/>
      <c r="F42" s="52"/>
      <c r="G42" s="52"/>
      <c r="H42" s="52"/>
      <c r="I42" s="52"/>
      <c r="L42" s="208">
        <v>65519663654.820007</v>
      </c>
    </row>
    <row r="44" spans="1:12" s="123" customFormat="1" x14ac:dyDescent="0.35">
      <c r="A44" s="122"/>
      <c r="L44" s="125"/>
    </row>
  </sheetData>
  <mergeCells count="1">
    <mergeCell ref="A2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ECBE-C2FA-49A9-96F3-A793C9C35BD1}">
  <dimension ref="A2:AC4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E1"/>
    </sheetView>
  </sheetViews>
  <sheetFormatPr defaultColWidth="9.08984375" defaultRowHeight="14.5" x14ac:dyDescent="0.35"/>
  <cols>
    <col min="1" max="1" width="9.08984375" style="27"/>
    <col min="2" max="2" width="17.54296875" style="27" customWidth="1"/>
    <col min="3" max="3" width="20.90625" style="27" customWidth="1"/>
    <col min="4" max="4" width="23.54296875" style="27" customWidth="1"/>
    <col min="5" max="5" width="20.08984375" style="27" customWidth="1"/>
    <col min="6" max="6" width="19.453125" style="27" customWidth="1"/>
    <col min="7" max="7" width="23.90625" style="27" customWidth="1"/>
    <col min="8" max="8" width="19.90625" style="27" customWidth="1"/>
    <col min="9" max="9" width="25.08984375" style="27" customWidth="1"/>
    <col min="10" max="10" width="16.90625" style="71" bestFit="1" customWidth="1"/>
    <col min="11" max="12" width="9.08984375" style="71"/>
    <col min="13" max="28" width="9.08984375" style="72"/>
    <col min="29" max="16384" width="9.08984375" style="27"/>
  </cols>
  <sheetData>
    <row r="2" spans="1:10" x14ac:dyDescent="0.35">
      <c r="A2" s="261" t="s">
        <v>79</v>
      </c>
      <c r="B2" s="261"/>
      <c r="C2" s="261"/>
      <c r="D2" s="261"/>
      <c r="E2" s="261"/>
      <c r="F2" s="261"/>
      <c r="G2" s="261"/>
      <c r="H2" s="261"/>
      <c r="I2" s="261"/>
    </row>
    <row r="3" spans="1:10" x14ac:dyDescent="0.35">
      <c r="A3" s="28" t="s">
        <v>0</v>
      </c>
      <c r="B3" s="29" t="s">
        <v>80</v>
      </c>
      <c r="C3" s="30" t="s">
        <v>81</v>
      </c>
      <c r="D3" s="31" t="s">
        <v>82</v>
      </c>
      <c r="E3" s="30" t="s">
        <v>83</v>
      </c>
      <c r="F3" s="30" t="s">
        <v>84</v>
      </c>
      <c r="G3" s="30" t="s">
        <v>204</v>
      </c>
      <c r="H3" s="30" t="s">
        <v>85</v>
      </c>
      <c r="I3" s="53" t="s">
        <v>207</v>
      </c>
    </row>
    <row r="4" spans="1:10" x14ac:dyDescent="0.35">
      <c r="A4" s="32">
        <v>1</v>
      </c>
      <c r="B4" s="33" t="s">
        <v>43</v>
      </c>
      <c r="C4" s="34">
        <v>0</v>
      </c>
      <c r="D4" s="34">
        <v>0</v>
      </c>
      <c r="E4" s="34">
        <v>0</v>
      </c>
      <c r="F4" s="34">
        <v>0</v>
      </c>
      <c r="G4" s="34">
        <v>0</v>
      </c>
      <c r="H4" s="34">
        <v>0</v>
      </c>
      <c r="I4" s="54">
        <v>14917141805.799999</v>
      </c>
    </row>
    <row r="5" spans="1:10" x14ac:dyDescent="0.35">
      <c r="A5" s="32">
        <v>2</v>
      </c>
      <c r="B5" s="33" t="s">
        <v>44</v>
      </c>
      <c r="C5" s="34">
        <v>3217891982.6000004</v>
      </c>
      <c r="D5" s="34">
        <v>33162524.759999998</v>
      </c>
      <c r="E5" s="34">
        <v>121483225.13</v>
      </c>
      <c r="F5" s="34">
        <v>378948978.76000005</v>
      </c>
      <c r="G5" s="34">
        <f>SUM(C5:F5)</f>
        <v>3751486711.250001</v>
      </c>
      <c r="H5" s="34">
        <v>2449882855.98</v>
      </c>
      <c r="I5" s="55">
        <f>SUM(G5:H5)</f>
        <v>6201369567.2300014</v>
      </c>
    </row>
    <row r="6" spans="1:10" x14ac:dyDescent="0.35">
      <c r="A6" s="32">
        <v>3</v>
      </c>
      <c r="B6" s="33" t="s">
        <v>45</v>
      </c>
      <c r="C6" s="34">
        <v>12460168372.530003</v>
      </c>
      <c r="D6" s="34">
        <v>181692286.39999998</v>
      </c>
      <c r="E6" s="34">
        <v>117201385</v>
      </c>
      <c r="F6" s="34">
        <v>2269437253.9299998</v>
      </c>
      <c r="G6" s="34">
        <f>SUM(C6:F6)</f>
        <v>15028499297.860003</v>
      </c>
      <c r="H6" s="34">
        <v>927854737.44000006</v>
      </c>
      <c r="I6" s="55">
        <f>SUM(G6:H6)</f>
        <v>15956354035.300003</v>
      </c>
    </row>
    <row r="7" spans="1:10" x14ac:dyDescent="0.35">
      <c r="A7" s="32">
        <v>4</v>
      </c>
      <c r="B7" s="33" t="s">
        <v>46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55">
        <v>17365385830.509998</v>
      </c>
    </row>
    <row r="8" spans="1:10" x14ac:dyDescent="0.35">
      <c r="A8" s="32">
        <v>5</v>
      </c>
      <c r="B8" s="33" t="s">
        <v>47</v>
      </c>
      <c r="C8" s="34">
        <v>2270237253.7600002</v>
      </c>
      <c r="D8" s="34">
        <v>562587670.59000003</v>
      </c>
      <c r="E8" s="34">
        <v>110799912.89</v>
      </c>
      <c r="F8" s="34">
        <v>309853728.48000002</v>
      </c>
      <c r="G8" s="34">
        <f>SUM(C8:F8)</f>
        <v>3253478565.7200003</v>
      </c>
      <c r="H8" s="34">
        <v>1115932884.55</v>
      </c>
      <c r="I8" s="55">
        <f>SUM(G8:H8)</f>
        <v>4369411450.2700005</v>
      </c>
      <c r="J8" s="73"/>
    </row>
    <row r="9" spans="1:10" x14ac:dyDescent="0.35">
      <c r="A9" s="32">
        <v>6</v>
      </c>
      <c r="B9" s="33" t="s">
        <v>48</v>
      </c>
      <c r="C9" s="34">
        <v>10970128112.4</v>
      </c>
      <c r="D9" s="34">
        <v>78635290.340000004</v>
      </c>
      <c r="E9" s="34">
        <v>45621075</v>
      </c>
      <c r="F9" s="34">
        <v>1069841627.13</v>
      </c>
      <c r="G9" s="34">
        <f>SUM(C9:F9)</f>
        <v>12164226104.869999</v>
      </c>
      <c r="H9" s="34">
        <v>359586345.72000003</v>
      </c>
      <c r="I9" s="55">
        <f>SUM(G9:H9)</f>
        <v>12523812450.589998</v>
      </c>
    </row>
    <row r="10" spans="1:10" x14ac:dyDescent="0.35">
      <c r="A10" s="32">
        <v>7</v>
      </c>
      <c r="B10" s="33" t="s">
        <v>49</v>
      </c>
      <c r="C10" s="34">
        <v>7608746946.9700003</v>
      </c>
      <c r="D10" s="34">
        <v>701623064.32000005</v>
      </c>
      <c r="E10" s="34">
        <v>141692958.49000001</v>
      </c>
      <c r="F10" s="34">
        <v>316162307.73000002</v>
      </c>
      <c r="G10" s="34">
        <f>SUM(C10:F10)</f>
        <v>8768225277.5100002</v>
      </c>
      <c r="H10" s="34">
        <v>3631189280.2800002</v>
      </c>
      <c r="I10" s="55">
        <f>SUM(G10:H10)</f>
        <v>12399414557.790001</v>
      </c>
    </row>
    <row r="11" spans="1:10" x14ac:dyDescent="0.35">
      <c r="A11" s="32">
        <v>8</v>
      </c>
      <c r="B11" s="33" t="s">
        <v>50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55">
        <v>4983331049.2399998</v>
      </c>
    </row>
    <row r="12" spans="1:10" x14ac:dyDescent="0.35">
      <c r="A12" s="32">
        <v>9</v>
      </c>
      <c r="B12" s="33" t="s">
        <v>51</v>
      </c>
      <c r="C12" s="34">
        <v>7723084488.4499998</v>
      </c>
      <c r="D12" s="34">
        <v>167698053.72</v>
      </c>
      <c r="E12" s="34">
        <v>157181168.18000001</v>
      </c>
      <c r="F12" s="34">
        <v>6603790540.5600004</v>
      </c>
      <c r="G12" s="34">
        <f>SUM(C12:F12)</f>
        <v>14651754250.91</v>
      </c>
      <c r="H12" s="34">
        <v>3452807974.71</v>
      </c>
      <c r="I12" s="55">
        <f>SUM(G12:H12)</f>
        <v>18104562225.619999</v>
      </c>
    </row>
    <row r="13" spans="1:10" x14ac:dyDescent="0.35">
      <c r="A13" s="32">
        <v>10</v>
      </c>
      <c r="B13" s="33" t="s">
        <v>52</v>
      </c>
      <c r="C13" s="34">
        <v>39305770446.5</v>
      </c>
      <c r="D13" s="34">
        <v>326964900.38999999</v>
      </c>
      <c r="E13" s="34">
        <v>466414268</v>
      </c>
      <c r="F13" s="34">
        <v>4839485753.6899996</v>
      </c>
      <c r="G13" s="34">
        <f>SUM(C13:F13)</f>
        <v>44938635368.580002</v>
      </c>
      <c r="H13" s="34">
        <v>6949369969.75</v>
      </c>
      <c r="I13" s="55">
        <f>SUM(G13:H13)</f>
        <v>51888005338.330002</v>
      </c>
    </row>
    <row r="14" spans="1:10" x14ac:dyDescent="0.35">
      <c r="A14" s="32">
        <v>11</v>
      </c>
      <c r="B14" s="33" t="s">
        <v>53</v>
      </c>
      <c r="C14" s="34">
        <v>3016789394.5500002</v>
      </c>
      <c r="D14" s="34">
        <v>113558936.94</v>
      </c>
      <c r="E14" s="34">
        <v>130845432</v>
      </c>
      <c r="F14" s="34">
        <v>1360216404.1500001</v>
      </c>
      <c r="G14" s="34">
        <f>SUM(C14:F14)</f>
        <v>4621410167.6400003</v>
      </c>
      <c r="H14" s="34">
        <v>481492199.18000001</v>
      </c>
      <c r="I14" s="55">
        <f>SUM(G14:H14)</f>
        <v>5102902366.8200006</v>
      </c>
    </row>
    <row r="15" spans="1:10" x14ac:dyDescent="0.35">
      <c r="A15" s="32">
        <v>12</v>
      </c>
      <c r="B15" s="33" t="s">
        <v>54</v>
      </c>
      <c r="C15" s="34">
        <v>12523035066.762999</v>
      </c>
      <c r="D15" s="34">
        <v>608950445.99000001</v>
      </c>
      <c r="E15" s="34">
        <v>628731630.63</v>
      </c>
      <c r="F15" s="34">
        <v>4198044803.27</v>
      </c>
      <c r="G15" s="34">
        <f>SUM(C15:F15)</f>
        <v>17958761946.652996</v>
      </c>
      <c r="H15" s="34">
        <v>7384067265.5699997</v>
      </c>
      <c r="I15" s="55">
        <f>SUM(G15:H15)</f>
        <v>25342829212.222996</v>
      </c>
    </row>
    <row r="16" spans="1:10" x14ac:dyDescent="0.35">
      <c r="A16" s="32">
        <v>13</v>
      </c>
      <c r="B16" s="33" t="s">
        <v>55</v>
      </c>
      <c r="C16" s="34">
        <v>3303282366.1399999</v>
      </c>
      <c r="D16" s="35">
        <v>173217961.47</v>
      </c>
      <c r="E16" s="34">
        <v>102918271.73999999</v>
      </c>
      <c r="F16" s="34">
        <v>751253439.57000005</v>
      </c>
      <c r="G16" s="34">
        <f>SUM(C16:F16)</f>
        <v>4330672038.9199991</v>
      </c>
      <c r="H16" s="34">
        <v>636827776.87</v>
      </c>
      <c r="I16" s="55">
        <f>SUM(G16:H16)</f>
        <v>4967499815.789999</v>
      </c>
    </row>
    <row r="17" spans="1:9" x14ac:dyDescent="0.35">
      <c r="A17" s="32">
        <v>14</v>
      </c>
      <c r="B17" s="33" t="s">
        <v>56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55">
        <v>22039222902.860001</v>
      </c>
    </row>
    <row r="18" spans="1:9" x14ac:dyDescent="0.35">
      <c r="A18" s="32">
        <v>15</v>
      </c>
      <c r="B18" s="33" t="s">
        <v>57</v>
      </c>
      <c r="C18" s="34">
        <v>2714183917.3400002</v>
      </c>
      <c r="D18" s="34">
        <v>29102667.34</v>
      </c>
      <c r="E18" s="34">
        <v>32225950</v>
      </c>
      <c r="F18" s="34">
        <v>252787306.13999999</v>
      </c>
      <c r="G18" s="34">
        <f t="shared" ref="G18:G31" si="0">SUM(C18:F18)</f>
        <v>3028299840.8200002</v>
      </c>
      <c r="H18" s="34">
        <v>2243973567.46</v>
      </c>
      <c r="I18" s="55">
        <f t="shared" ref="I18:I31" si="1">SUM(G18:H18)</f>
        <v>5272273408.2800007</v>
      </c>
    </row>
    <row r="19" spans="1:9" x14ac:dyDescent="0.35">
      <c r="A19" s="32">
        <v>16</v>
      </c>
      <c r="B19" s="33" t="s">
        <v>58</v>
      </c>
      <c r="C19" s="34">
        <v>4066270975.4400001</v>
      </c>
      <c r="D19" s="34">
        <v>1026785901.4400001</v>
      </c>
      <c r="E19" s="34">
        <v>612600716</v>
      </c>
      <c r="F19" s="34">
        <v>905747843.38</v>
      </c>
      <c r="G19" s="34">
        <f t="shared" si="0"/>
        <v>6611405436.2600002</v>
      </c>
      <c r="H19" s="34">
        <v>239391429.81</v>
      </c>
      <c r="I19" s="55">
        <f t="shared" si="1"/>
        <v>6850796866.0700006</v>
      </c>
    </row>
    <row r="20" spans="1:9" x14ac:dyDescent="0.35">
      <c r="A20" s="32">
        <v>17</v>
      </c>
      <c r="B20" s="33" t="s">
        <v>59</v>
      </c>
      <c r="C20" s="34">
        <v>1836270578.1500001</v>
      </c>
      <c r="D20" s="34">
        <v>23914369.02</v>
      </c>
      <c r="E20" s="34">
        <v>44257839.350000001</v>
      </c>
      <c r="F20" s="34">
        <v>3631413854.8099999</v>
      </c>
      <c r="G20" s="34">
        <f t="shared" si="0"/>
        <v>5535856641.3299999</v>
      </c>
      <c r="H20" s="34">
        <v>1114344338.78</v>
      </c>
      <c r="I20" s="55">
        <f t="shared" si="1"/>
        <v>6650200980.1099997</v>
      </c>
    </row>
    <row r="21" spans="1:9" x14ac:dyDescent="0.35">
      <c r="A21" s="32">
        <v>18</v>
      </c>
      <c r="B21" s="33" t="s">
        <v>60</v>
      </c>
      <c r="C21" s="34">
        <v>11266366971.41</v>
      </c>
      <c r="D21" s="34">
        <v>209773180.91999999</v>
      </c>
      <c r="E21" s="34">
        <v>367133046</v>
      </c>
      <c r="F21" s="34">
        <v>1518254464.4200001</v>
      </c>
      <c r="G21" s="34">
        <f t="shared" si="0"/>
        <v>13361527662.75</v>
      </c>
      <c r="H21" s="34">
        <v>13169035218.139999</v>
      </c>
      <c r="I21" s="55">
        <f t="shared" si="1"/>
        <v>26530562880.889999</v>
      </c>
    </row>
    <row r="22" spans="1:9" x14ac:dyDescent="0.35">
      <c r="A22" s="32">
        <v>19</v>
      </c>
      <c r="B22" s="33" t="s">
        <v>61</v>
      </c>
      <c r="C22" s="34">
        <v>13088966126.33</v>
      </c>
      <c r="D22" s="34">
        <v>440220431.19999999</v>
      </c>
      <c r="E22" s="34">
        <v>1296097377.9400001</v>
      </c>
      <c r="F22" s="34">
        <v>12361426297.26</v>
      </c>
      <c r="G22" s="34">
        <f t="shared" si="0"/>
        <v>27186710232.730003</v>
      </c>
      <c r="H22" s="34">
        <v>15232101237.91</v>
      </c>
      <c r="I22" s="55">
        <f t="shared" si="1"/>
        <v>42418811470.639999</v>
      </c>
    </row>
    <row r="23" spans="1:9" x14ac:dyDescent="0.35">
      <c r="A23" s="32">
        <v>20</v>
      </c>
      <c r="B23" s="33" t="s">
        <v>62</v>
      </c>
      <c r="C23" s="34">
        <v>4804031610.6700001</v>
      </c>
      <c r="D23" s="34">
        <v>253918833.94</v>
      </c>
      <c r="E23" s="34">
        <v>91931749.640000001</v>
      </c>
      <c r="F23" s="34">
        <v>314407164.5</v>
      </c>
      <c r="G23" s="34">
        <f t="shared" si="0"/>
        <v>5464289358.75</v>
      </c>
      <c r="H23" s="34">
        <v>565561499.00999999</v>
      </c>
      <c r="I23" s="55">
        <f t="shared" si="1"/>
        <v>6029850857.7600002</v>
      </c>
    </row>
    <row r="24" spans="1:9" x14ac:dyDescent="0.35">
      <c r="A24" s="32">
        <v>20</v>
      </c>
      <c r="B24" s="33" t="s">
        <v>63</v>
      </c>
      <c r="C24" s="35">
        <v>2653592803.3499999</v>
      </c>
      <c r="D24" s="35">
        <v>675835180.28999996</v>
      </c>
      <c r="E24" s="35">
        <v>16454156</v>
      </c>
      <c r="F24" s="35">
        <v>57847093.200000003</v>
      </c>
      <c r="G24" s="34">
        <f t="shared" si="0"/>
        <v>3403729232.8399997</v>
      </c>
      <c r="H24" s="35">
        <v>990044732.54999995</v>
      </c>
      <c r="I24" s="55">
        <f t="shared" si="1"/>
        <v>4393773965.3899994</v>
      </c>
    </row>
    <row r="25" spans="1:9" x14ac:dyDescent="0.35">
      <c r="A25" s="32">
        <v>20</v>
      </c>
      <c r="B25" s="36" t="s">
        <v>64</v>
      </c>
      <c r="C25" s="34">
        <v>8342948550.3299999</v>
      </c>
      <c r="D25" s="34">
        <v>68124461.909999996</v>
      </c>
      <c r="E25" s="34">
        <v>523077043.88999999</v>
      </c>
      <c r="F25" s="34">
        <v>599010409.86000001</v>
      </c>
      <c r="G25" s="34">
        <f t="shared" si="0"/>
        <v>9533160465.9899998</v>
      </c>
      <c r="H25" s="34">
        <v>1711100508.76</v>
      </c>
      <c r="I25" s="55">
        <f t="shared" si="1"/>
        <v>11244260974.75</v>
      </c>
    </row>
    <row r="26" spans="1:9" x14ac:dyDescent="0.35">
      <c r="A26" s="32">
        <v>20</v>
      </c>
      <c r="B26" s="33" t="s">
        <v>65</v>
      </c>
      <c r="C26" s="34">
        <v>5305614506.04</v>
      </c>
      <c r="D26" s="34">
        <v>881326196.38</v>
      </c>
      <c r="E26" s="34">
        <v>270894574.86000001</v>
      </c>
      <c r="F26" s="34">
        <v>651983132.25999999</v>
      </c>
      <c r="G26" s="34">
        <f t="shared" si="0"/>
        <v>7109818409.54</v>
      </c>
      <c r="H26" s="34">
        <v>12528055102.68</v>
      </c>
      <c r="I26" s="55">
        <f t="shared" si="1"/>
        <v>19637873512.220001</v>
      </c>
    </row>
    <row r="27" spans="1:9" x14ac:dyDescent="0.35">
      <c r="A27" s="32">
        <v>24</v>
      </c>
      <c r="B27" s="33" t="s">
        <v>66</v>
      </c>
      <c r="C27" s="34">
        <v>211426842170.19</v>
      </c>
      <c r="D27" s="34">
        <v>11054471474.030001</v>
      </c>
      <c r="E27" s="34">
        <v>7196081805.7399998</v>
      </c>
      <c r="F27" s="34">
        <v>62211624008.580002</v>
      </c>
      <c r="G27" s="34">
        <f t="shared" si="0"/>
        <v>291889019458.53998</v>
      </c>
      <c r="H27" s="34">
        <v>42078959421.900002</v>
      </c>
      <c r="I27" s="55">
        <f t="shared" si="1"/>
        <v>333967978880.44</v>
      </c>
    </row>
    <row r="28" spans="1:9" x14ac:dyDescent="0.35">
      <c r="A28" s="32">
        <v>25</v>
      </c>
      <c r="B28" s="33" t="s">
        <v>67</v>
      </c>
      <c r="C28" s="34">
        <v>5880899296.79</v>
      </c>
      <c r="D28" s="34">
        <v>35887093.189999998</v>
      </c>
      <c r="E28" s="34">
        <v>133440785</v>
      </c>
      <c r="F28" s="34">
        <v>54274208.770000003</v>
      </c>
      <c r="G28" s="34">
        <f t="shared" si="0"/>
        <v>6104501383.75</v>
      </c>
      <c r="H28" s="34">
        <v>69635568.840000004</v>
      </c>
      <c r="I28" s="55">
        <f t="shared" si="1"/>
        <v>6174136952.5900002</v>
      </c>
    </row>
    <row r="29" spans="1:9" x14ac:dyDescent="0.35">
      <c r="A29" s="32">
        <v>26</v>
      </c>
      <c r="B29" s="33" t="s">
        <v>68</v>
      </c>
      <c r="C29" s="34">
        <v>4067098170.6199999</v>
      </c>
      <c r="D29" s="34">
        <v>79596384.090000004</v>
      </c>
      <c r="E29" s="34">
        <v>329948639.90999997</v>
      </c>
      <c r="F29" s="34">
        <v>1658415017.1999998</v>
      </c>
      <c r="G29" s="34">
        <f t="shared" si="0"/>
        <v>6135058211.8199997</v>
      </c>
      <c r="H29" s="34">
        <v>382880821.25</v>
      </c>
      <c r="I29" s="55">
        <f t="shared" si="1"/>
        <v>6517939033.0699997</v>
      </c>
    </row>
    <row r="30" spans="1:9" x14ac:dyDescent="0.35">
      <c r="A30" s="32">
        <v>27</v>
      </c>
      <c r="B30" s="33" t="s">
        <v>69</v>
      </c>
      <c r="C30" s="34">
        <v>33387309172.865479</v>
      </c>
      <c r="D30" s="34">
        <v>6599073758.8830719</v>
      </c>
      <c r="E30" s="34">
        <v>1173674773.0082781</v>
      </c>
      <c r="F30" s="34">
        <v>7886990215.6608086</v>
      </c>
      <c r="G30" s="34">
        <f t="shared" si="0"/>
        <v>49047047920.417633</v>
      </c>
      <c r="H30" s="34">
        <v>25788931080.090004</v>
      </c>
      <c r="I30" s="55">
        <f t="shared" si="1"/>
        <v>74835979000.507629</v>
      </c>
    </row>
    <row r="31" spans="1:9" x14ac:dyDescent="0.35">
      <c r="A31" s="32">
        <v>28</v>
      </c>
      <c r="B31" s="33" t="s">
        <v>70</v>
      </c>
      <c r="C31" s="34">
        <v>6241334044.5700006</v>
      </c>
      <c r="D31" s="34">
        <v>360317690.54000002</v>
      </c>
      <c r="E31" s="34">
        <v>245262830.63000003</v>
      </c>
      <c r="F31" s="34">
        <v>1202118343.5900002</v>
      </c>
      <c r="G31" s="34">
        <f t="shared" si="0"/>
        <v>8049032909.3300009</v>
      </c>
      <c r="H31" s="34">
        <v>2878838570.4299998</v>
      </c>
      <c r="I31" s="55">
        <f t="shared" si="1"/>
        <v>10927871479.76</v>
      </c>
    </row>
    <row r="32" spans="1:9" x14ac:dyDescent="0.35">
      <c r="A32" s="32">
        <v>29</v>
      </c>
      <c r="B32" s="33" t="s">
        <v>71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55">
        <v>11731026444.379999</v>
      </c>
    </row>
    <row r="33" spans="1:29" x14ac:dyDescent="0.35">
      <c r="A33" s="32">
        <v>30</v>
      </c>
      <c r="B33" s="33" t="s">
        <v>72</v>
      </c>
      <c r="C33" s="34">
        <v>12917956306.240004</v>
      </c>
      <c r="D33" s="34">
        <v>610344670.56000006</v>
      </c>
      <c r="E33" s="34">
        <v>0</v>
      </c>
      <c r="F33" s="34">
        <v>3353707287.9299994</v>
      </c>
      <c r="G33" s="34">
        <f>SUM(C33:F33)</f>
        <v>16882008264.730003</v>
      </c>
      <c r="H33" s="34">
        <v>5566330559.8799992</v>
      </c>
      <c r="I33" s="56">
        <v>22448338824.609997</v>
      </c>
    </row>
    <row r="34" spans="1:29" x14ac:dyDescent="0.35">
      <c r="A34" s="32">
        <v>31</v>
      </c>
      <c r="B34" s="33" t="s">
        <v>73</v>
      </c>
      <c r="C34" s="34">
        <v>6767715494.9000006</v>
      </c>
      <c r="D34" s="34">
        <v>180522560.37999994</v>
      </c>
      <c r="E34" s="34">
        <v>319467118.64999998</v>
      </c>
      <c r="F34" s="34">
        <v>838131654.58999991</v>
      </c>
      <c r="G34" s="34">
        <f>SUM(C34:F34)</f>
        <v>8105836828.5200005</v>
      </c>
      <c r="H34" s="34">
        <v>2682446580.9299998</v>
      </c>
      <c r="I34" s="55">
        <f>SUM(G34:H34)</f>
        <v>10788283409.450001</v>
      </c>
    </row>
    <row r="35" spans="1:29" x14ac:dyDescent="0.35">
      <c r="A35" s="32">
        <v>32</v>
      </c>
      <c r="B35" s="33" t="s">
        <v>74</v>
      </c>
      <c r="C35" s="34">
        <v>0</v>
      </c>
      <c r="D35" s="34">
        <v>0</v>
      </c>
      <c r="E35" s="34">
        <v>0</v>
      </c>
      <c r="F35" s="34">
        <v>0</v>
      </c>
      <c r="G35" s="34">
        <f>SUM(C35:F35)</f>
        <v>0</v>
      </c>
      <c r="H35" s="34">
        <v>0</v>
      </c>
      <c r="I35" s="55">
        <v>89484983409.099991</v>
      </c>
    </row>
    <row r="36" spans="1:29" x14ac:dyDescent="0.35">
      <c r="A36" s="32">
        <v>33</v>
      </c>
      <c r="B36" s="33" t="s">
        <v>75</v>
      </c>
      <c r="C36" s="34">
        <v>5852478644.6000004</v>
      </c>
      <c r="D36" s="34">
        <v>543446358.98000002</v>
      </c>
      <c r="E36" s="34">
        <v>25836030</v>
      </c>
      <c r="F36" s="34">
        <v>1363667849.6900001</v>
      </c>
      <c r="G36" s="34">
        <f>SUM(C36:F36)</f>
        <v>7785428883.2700005</v>
      </c>
      <c r="H36" s="34">
        <v>1233415424.02</v>
      </c>
      <c r="I36" s="55">
        <f>SUM(G36:H36)</f>
        <v>9018844307.2900009</v>
      </c>
    </row>
    <row r="37" spans="1:29" x14ac:dyDescent="0.35">
      <c r="A37" s="32">
        <v>34</v>
      </c>
      <c r="B37" s="33" t="s">
        <v>76</v>
      </c>
      <c r="C37" s="34">
        <v>2217970470.3800001</v>
      </c>
      <c r="D37" s="34">
        <v>114601340.66</v>
      </c>
      <c r="E37" s="34">
        <v>55307197.32</v>
      </c>
      <c r="F37" s="34">
        <v>18252120.84</v>
      </c>
      <c r="G37" s="34">
        <f>SUM(C37:F37)</f>
        <v>2406131129.2000003</v>
      </c>
      <c r="H37" s="34">
        <v>3358120104.6500001</v>
      </c>
      <c r="I37" s="55">
        <f>SUM(G37:H37)</f>
        <v>5764251233.8500004</v>
      </c>
    </row>
    <row r="38" spans="1:29" x14ac:dyDescent="0.35">
      <c r="A38" s="32">
        <v>35</v>
      </c>
      <c r="B38" s="33" t="s">
        <v>77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55">
        <v>3598131936.5900002</v>
      </c>
    </row>
    <row r="39" spans="1:29" x14ac:dyDescent="0.35">
      <c r="A39" s="32">
        <v>36</v>
      </c>
      <c r="B39" s="33" t="s">
        <v>78</v>
      </c>
      <c r="C39" s="35">
        <v>2958726305.1999998</v>
      </c>
      <c r="D39" s="35">
        <v>442171719.80000001</v>
      </c>
      <c r="E39" s="35">
        <v>298578604</v>
      </c>
      <c r="F39" s="35">
        <v>951767250.88999999</v>
      </c>
      <c r="G39" s="34">
        <f>SUM(C39:F39)</f>
        <v>4651243879.8900003</v>
      </c>
      <c r="H39" s="35">
        <v>1372751051.05</v>
      </c>
      <c r="I39" s="55">
        <f>SUM(G39:H39)</f>
        <v>6023994930.9400005</v>
      </c>
    </row>
    <row r="40" spans="1:29" s="38" customFormat="1" ht="13.5" thickBot="1" x14ac:dyDescent="0.35">
      <c r="B40" s="75" t="s">
        <v>259</v>
      </c>
      <c r="C40" s="76">
        <f>SUM(C4:C39)</f>
        <v>448195710546.07843</v>
      </c>
      <c r="D40" s="76">
        <f t="shared" ref="D40:I40" si="2">SUM(D4:D39)</f>
        <v>26577525408.473072</v>
      </c>
      <c r="E40" s="76">
        <f t="shared" si="2"/>
        <v>15055159564.998276</v>
      </c>
      <c r="F40" s="76">
        <f t="shared" si="2"/>
        <v>121928860360.84079</v>
      </c>
      <c r="G40" s="76">
        <f t="shared" si="2"/>
        <v>611757255880.39063</v>
      </c>
      <c r="H40" s="76">
        <f t="shared" si="2"/>
        <v>160594928108.18994</v>
      </c>
      <c r="I40" s="76">
        <f t="shared" si="2"/>
        <v>936471407367.06042</v>
      </c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0"/>
    </row>
    <row r="41" spans="1:29" ht="15" thickTop="1" x14ac:dyDescent="0.35">
      <c r="A41" s="65">
        <v>37</v>
      </c>
      <c r="B41" s="66" t="s">
        <v>206</v>
      </c>
      <c r="C41" s="67"/>
      <c r="D41" s="67"/>
      <c r="E41" s="67"/>
      <c r="F41" s="67"/>
      <c r="G41" s="68"/>
      <c r="H41" s="67"/>
      <c r="I41" s="69"/>
    </row>
    <row r="42" spans="1:29" ht="15" thickBot="1" x14ac:dyDescent="0.4">
      <c r="A42" s="38"/>
      <c r="B42" s="39" t="s">
        <v>260</v>
      </c>
      <c r="C42" s="40">
        <f t="shared" ref="C42:I42" si="3">SUM(C4:C39)</f>
        <v>448195710546.07843</v>
      </c>
      <c r="D42" s="40">
        <f t="shared" si="3"/>
        <v>26577525408.473072</v>
      </c>
      <c r="E42" s="40">
        <f t="shared" si="3"/>
        <v>15055159564.998276</v>
      </c>
      <c r="F42" s="40">
        <f t="shared" si="3"/>
        <v>121928860360.84079</v>
      </c>
      <c r="G42" s="40">
        <f t="shared" si="3"/>
        <v>611757255880.39063</v>
      </c>
      <c r="H42" s="40">
        <f t="shared" si="3"/>
        <v>160594928108.18994</v>
      </c>
      <c r="I42" s="57">
        <f t="shared" si="3"/>
        <v>936471407367.06042</v>
      </c>
    </row>
    <row r="43" spans="1:29" ht="15" thickTop="1" x14ac:dyDescent="0.35"/>
  </sheetData>
  <mergeCells count="1">
    <mergeCell ref="A2:I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4851-3884-42E1-BF94-980DCCBB371C}">
  <dimension ref="A2:I39"/>
  <sheetViews>
    <sheetView zoomScale="99" workbookViewId="0">
      <selection activeCell="H46" sqref="H46"/>
    </sheetView>
  </sheetViews>
  <sheetFormatPr defaultColWidth="9.08984375" defaultRowHeight="13" x14ac:dyDescent="0.3"/>
  <cols>
    <col min="1" max="1" width="9.08984375" style="27"/>
    <col min="2" max="2" width="17.90625" style="27" customWidth="1"/>
    <col min="3" max="3" width="22.08984375" style="27" customWidth="1"/>
    <col min="4" max="4" width="18.08984375" style="27" customWidth="1"/>
    <col min="5" max="5" width="25" style="27" customWidth="1"/>
    <col min="6" max="6" width="18.08984375" style="27" customWidth="1"/>
    <col min="7" max="7" width="24.90625" style="27" customWidth="1"/>
    <col min="8" max="8" width="20.08984375" style="27" customWidth="1"/>
    <col min="9" max="9" width="20.54296875" style="27" customWidth="1"/>
    <col min="10" max="16384" width="9.08984375" style="27"/>
  </cols>
  <sheetData>
    <row r="2" spans="1:9" x14ac:dyDescent="0.3">
      <c r="A2" s="261" t="s">
        <v>87</v>
      </c>
      <c r="B2" s="261"/>
      <c r="C2" s="261"/>
      <c r="D2" s="261"/>
      <c r="E2" s="261"/>
      <c r="F2" s="261"/>
      <c r="G2" s="261"/>
      <c r="H2" s="261"/>
      <c r="I2" s="261"/>
    </row>
    <row r="3" spans="1:9" x14ac:dyDescent="0.3">
      <c r="A3" s="41" t="s">
        <v>0</v>
      </c>
      <c r="B3" s="42" t="s">
        <v>80</v>
      </c>
      <c r="C3" s="42" t="s">
        <v>81</v>
      </c>
      <c r="D3" s="42" t="s">
        <v>82</v>
      </c>
      <c r="E3" s="42" t="s">
        <v>83</v>
      </c>
      <c r="F3" s="42" t="s">
        <v>84</v>
      </c>
      <c r="G3" s="42" t="s">
        <v>88</v>
      </c>
      <c r="H3" s="42" t="s">
        <v>85</v>
      </c>
      <c r="I3" s="42" t="s">
        <v>86</v>
      </c>
    </row>
    <row r="4" spans="1:9" x14ac:dyDescent="0.3">
      <c r="A4" s="43">
        <v>1</v>
      </c>
      <c r="B4" s="44" t="s">
        <v>43</v>
      </c>
      <c r="C4" s="37">
        <v>4225004148.5599999</v>
      </c>
      <c r="D4" s="37">
        <v>2816669432.3699999</v>
      </c>
      <c r="E4" s="37">
        <v>1695949787.54</v>
      </c>
      <c r="F4" s="37">
        <v>2077140322.3599999</v>
      </c>
      <c r="G4" s="37">
        <f>SUM(C4:F4)</f>
        <v>10814763690.830002</v>
      </c>
      <c r="H4" s="37">
        <v>1880075848.5699999</v>
      </c>
      <c r="I4" s="37">
        <f>SUM(G4:H4)</f>
        <v>12694839539.400002</v>
      </c>
    </row>
    <row r="5" spans="1:9" x14ac:dyDescent="0.3">
      <c r="A5" s="43">
        <v>2</v>
      </c>
      <c r="B5" s="44" t="s">
        <v>44</v>
      </c>
      <c r="C5" s="37">
        <v>2354399198.6500001</v>
      </c>
      <c r="D5" s="37">
        <v>36178869.450000003</v>
      </c>
      <c r="E5" s="37">
        <v>98725705.680000007</v>
      </c>
      <c r="F5" s="37">
        <v>222059523.40000001</v>
      </c>
      <c r="G5" s="37">
        <f t="shared" ref="G5:G39" si="0">SUM(C5:F5)</f>
        <v>2711363297.1799998</v>
      </c>
      <c r="H5" s="37">
        <v>3077616295.1599998</v>
      </c>
      <c r="I5" s="37">
        <f t="shared" ref="I5:I39" si="1">SUM(G5:H5)</f>
        <v>5788979592.3400002</v>
      </c>
    </row>
    <row r="6" spans="1:9" x14ac:dyDescent="0.3">
      <c r="A6" s="43">
        <v>3</v>
      </c>
      <c r="B6" s="44" t="s">
        <v>45</v>
      </c>
      <c r="C6" s="37">
        <v>17396889077.080002</v>
      </c>
      <c r="D6" s="37">
        <v>682403520</v>
      </c>
      <c r="E6" s="37">
        <v>823878862</v>
      </c>
      <c r="F6" s="37">
        <v>1933752170</v>
      </c>
      <c r="G6" s="37">
        <f t="shared" si="0"/>
        <v>20836923629.080002</v>
      </c>
      <c r="H6" s="37">
        <v>2432827123</v>
      </c>
      <c r="I6" s="37">
        <f t="shared" si="1"/>
        <v>23269750752.080002</v>
      </c>
    </row>
    <row r="7" spans="1:9" x14ac:dyDescent="0.3">
      <c r="A7" s="43">
        <v>4</v>
      </c>
      <c r="B7" s="44" t="s">
        <v>46</v>
      </c>
      <c r="C7" s="37">
        <v>0</v>
      </c>
      <c r="D7" s="37">
        <v>0</v>
      </c>
      <c r="E7" s="37">
        <v>0</v>
      </c>
      <c r="F7" s="37">
        <v>0</v>
      </c>
      <c r="G7" s="37">
        <f t="shared" si="0"/>
        <v>0</v>
      </c>
      <c r="H7" s="37">
        <f>K7</f>
        <v>0</v>
      </c>
      <c r="I7" s="37">
        <v>16787868342</v>
      </c>
    </row>
    <row r="8" spans="1:9" x14ac:dyDescent="0.3">
      <c r="A8" s="43">
        <v>5</v>
      </c>
      <c r="B8" s="44" t="s">
        <v>47</v>
      </c>
      <c r="C8" s="37">
        <v>4012419614.2399998</v>
      </c>
      <c r="D8" s="37">
        <v>727724477.32000005</v>
      </c>
      <c r="E8" s="37">
        <v>91976874.590000004</v>
      </c>
      <c r="F8" s="37">
        <v>3845144911.8499999</v>
      </c>
      <c r="G8" s="37">
        <f t="shared" si="0"/>
        <v>8677265878</v>
      </c>
      <c r="H8" s="37">
        <v>0</v>
      </c>
      <c r="I8" s="37">
        <f t="shared" si="1"/>
        <v>8677265878</v>
      </c>
    </row>
    <row r="9" spans="1:9" x14ac:dyDescent="0.3">
      <c r="A9" s="43">
        <v>6</v>
      </c>
      <c r="B9" s="44" t="s">
        <v>48</v>
      </c>
      <c r="C9" s="37">
        <v>6096462562.5900002</v>
      </c>
      <c r="D9" s="37">
        <v>27510814.57</v>
      </c>
      <c r="E9" s="37">
        <v>30376500</v>
      </c>
      <c r="F9" s="37">
        <v>1523161070.1500001</v>
      </c>
      <c r="G9" s="37">
        <f t="shared" si="0"/>
        <v>7677510947.3099995</v>
      </c>
      <c r="H9" s="37">
        <v>227947332.99000001</v>
      </c>
      <c r="I9" s="37">
        <f t="shared" si="1"/>
        <v>7905458280.2999992</v>
      </c>
    </row>
    <row r="10" spans="1:9" x14ac:dyDescent="0.3">
      <c r="A10" s="43">
        <v>7</v>
      </c>
      <c r="B10" s="44" t="s">
        <v>49</v>
      </c>
      <c r="C10" s="37">
        <v>4554277970.7700005</v>
      </c>
      <c r="D10" s="37">
        <v>842724590.01999998</v>
      </c>
      <c r="E10" s="37">
        <v>236187529.77000001</v>
      </c>
      <c r="F10" s="37">
        <v>23325027.649999999</v>
      </c>
      <c r="G10" s="37">
        <f t="shared" si="0"/>
        <v>5656515118.210001</v>
      </c>
      <c r="H10" s="37">
        <v>3899979946.1199999</v>
      </c>
      <c r="I10" s="37">
        <f t="shared" si="1"/>
        <v>9556495064.3300018</v>
      </c>
    </row>
    <row r="11" spans="1:9" x14ac:dyDescent="0.3">
      <c r="A11" s="43">
        <v>8</v>
      </c>
      <c r="B11" s="44" t="s">
        <v>50</v>
      </c>
      <c r="C11" s="37">
        <v>2101736445.9000001</v>
      </c>
      <c r="D11" s="37">
        <v>168036914.62</v>
      </c>
      <c r="E11" s="37">
        <v>111854309</v>
      </c>
      <c r="F11" s="37">
        <v>480000</v>
      </c>
      <c r="G11" s="37">
        <f t="shared" si="0"/>
        <v>2382107669.52</v>
      </c>
      <c r="H11" s="37">
        <v>293615394.37</v>
      </c>
      <c r="I11" s="37">
        <f t="shared" si="1"/>
        <v>2675723063.8899999</v>
      </c>
    </row>
    <row r="12" spans="1:9" x14ac:dyDescent="0.3">
      <c r="A12" s="43">
        <v>9</v>
      </c>
      <c r="B12" s="44" t="s">
        <v>51</v>
      </c>
      <c r="C12" s="37">
        <v>5460805584.6400003</v>
      </c>
      <c r="D12" s="37">
        <v>206937064.13</v>
      </c>
      <c r="E12" s="37">
        <v>831114103.80999994</v>
      </c>
      <c r="F12" s="37">
        <v>4170641750.5700002</v>
      </c>
      <c r="G12" s="37">
        <f t="shared" si="0"/>
        <v>10669498503.15</v>
      </c>
      <c r="H12" s="37">
        <v>4107309828.6799998</v>
      </c>
      <c r="I12" s="37">
        <f t="shared" si="1"/>
        <v>14776808331.83</v>
      </c>
    </row>
    <row r="13" spans="1:9" x14ac:dyDescent="0.3">
      <c r="A13" s="43">
        <v>10</v>
      </c>
      <c r="B13" s="44" t="s">
        <v>52</v>
      </c>
      <c r="C13" s="37">
        <v>37454047442.129997</v>
      </c>
      <c r="D13" s="37">
        <v>252584080.77000001</v>
      </c>
      <c r="E13" s="37">
        <v>538166043.01999998</v>
      </c>
      <c r="F13" s="37">
        <v>3428523460.5300002</v>
      </c>
      <c r="G13" s="37">
        <f t="shared" si="0"/>
        <v>41673321026.449989</v>
      </c>
      <c r="H13" s="37">
        <v>2384594446.27</v>
      </c>
      <c r="I13" s="37">
        <f t="shared" si="1"/>
        <v>44057915472.719986</v>
      </c>
    </row>
    <row r="14" spans="1:9" x14ac:dyDescent="0.3">
      <c r="A14" s="43">
        <v>11</v>
      </c>
      <c r="B14" s="44" t="s">
        <v>53</v>
      </c>
      <c r="C14" s="37">
        <v>2584997157.2600002</v>
      </c>
      <c r="D14" s="37">
        <v>74489956.579999998</v>
      </c>
      <c r="E14" s="37">
        <v>153388524</v>
      </c>
      <c r="F14" s="37">
        <v>1024294028.39</v>
      </c>
      <c r="G14" s="37">
        <f t="shared" si="0"/>
        <v>3837169666.23</v>
      </c>
      <c r="H14" s="37">
        <v>505205059.58999997</v>
      </c>
      <c r="I14" s="37">
        <f t="shared" si="1"/>
        <v>4342374725.8199997</v>
      </c>
    </row>
    <row r="15" spans="1:9" x14ac:dyDescent="0.3">
      <c r="A15" s="43">
        <v>12</v>
      </c>
      <c r="B15" s="44" t="s">
        <v>54</v>
      </c>
      <c r="C15" s="37">
        <v>10945071225.790001</v>
      </c>
      <c r="D15" s="37">
        <v>486624358.04000002</v>
      </c>
      <c r="E15" s="37">
        <v>623955583.55999994</v>
      </c>
      <c r="F15" s="37">
        <v>4724722202.8699999</v>
      </c>
      <c r="G15" s="37">
        <f t="shared" si="0"/>
        <v>16780373370.260002</v>
      </c>
      <c r="H15" s="37">
        <v>6261052229.4499998</v>
      </c>
      <c r="I15" s="37">
        <f t="shared" si="1"/>
        <v>23041425599.710003</v>
      </c>
    </row>
    <row r="16" spans="1:9" x14ac:dyDescent="0.3">
      <c r="A16" s="43">
        <v>13</v>
      </c>
      <c r="B16" s="44" t="s">
        <v>55</v>
      </c>
      <c r="C16" s="37">
        <v>1389502680.3599999</v>
      </c>
      <c r="D16" s="37">
        <v>100928692.91</v>
      </c>
      <c r="E16" s="37">
        <v>82131709.670000002</v>
      </c>
      <c r="F16" s="37">
        <v>410201411.08999997</v>
      </c>
      <c r="G16" s="37">
        <f t="shared" si="0"/>
        <v>1982764494.03</v>
      </c>
      <c r="H16" s="37">
        <v>1008277361.45</v>
      </c>
      <c r="I16" s="37">
        <f t="shared" si="1"/>
        <v>2991041855.48</v>
      </c>
    </row>
    <row r="17" spans="1:9" x14ac:dyDescent="0.3">
      <c r="A17" s="43">
        <v>14</v>
      </c>
      <c r="B17" s="44" t="s">
        <v>56</v>
      </c>
      <c r="C17" s="37">
        <v>5191494972</v>
      </c>
      <c r="D17" s="37">
        <v>62664113</v>
      </c>
      <c r="E17" s="37">
        <v>341114263</v>
      </c>
      <c r="F17" s="37">
        <v>1099519455</v>
      </c>
      <c r="G17" s="37">
        <f t="shared" si="0"/>
        <v>6694792803</v>
      </c>
      <c r="H17" s="37">
        <v>7540719424</v>
      </c>
      <c r="I17" s="37">
        <f t="shared" si="1"/>
        <v>14235512227</v>
      </c>
    </row>
    <row r="18" spans="1:9" x14ac:dyDescent="0.3">
      <c r="A18" s="43">
        <v>15</v>
      </c>
      <c r="B18" s="44" t="s">
        <v>57</v>
      </c>
      <c r="C18" s="37">
        <v>2486183521.21</v>
      </c>
      <c r="D18" s="37">
        <v>4531900</v>
      </c>
      <c r="E18" s="37">
        <v>76339677</v>
      </c>
      <c r="F18" s="37">
        <v>168235985.13</v>
      </c>
      <c r="G18" s="37">
        <f t="shared" si="0"/>
        <v>2735291083.3400002</v>
      </c>
      <c r="H18" s="37">
        <v>206147027.28999999</v>
      </c>
      <c r="I18" s="37">
        <f t="shared" si="1"/>
        <v>2941438110.6300001</v>
      </c>
    </row>
    <row r="19" spans="1:9" x14ac:dyDescent="0.3">
      <c r="A19" s="43">
        <v>16</v>
      </c>
      <c r="B19" s="44" t="s">
        <v>58</v>
      </c>
      <c r="C19" s="37">
        <v>4609514233.4700003</v>
      </c>
      <c r="D19" s="37">
        <v>644026147.80999994</v>
      </c>
      <c r="E19" s="37">
        <v>294834060.30000001</v>
      </c>
      <c r="F19" s="37">
        <v>322652535.17000002</v>
      </c>
      <c r="G19" s="37">
        <f t="shared" si="0"/>
        <v>5871026976.750001</v>
      </c>
      <c r="H19" s="37">
        <v>0</v>
      </c>
      <c r="I19" s="37">
        <f t="shared" si="1"/>
        <v>5871026976.750001</v>
      </c>
    </row>
    <row r="20" spans="1:9" x14ac:dyDescent="0.3">
      <c r="A20" s="43">
        <v>17</v>
      </c>
      <c r="B20" s="44" t="s">
        <v>59</v>
      </c>
      <c r="C20" s="37">
        <v>1877355826.6600001</v>
      </c>
      <c r="D20" s="37">
        <v>150660284.36000001</v>
      </c>
      <c r="E20" s="37">
        <v>181069982.18000001</v>
      </c>
      <c r="F20" s="37">
        <v>383913384.25</v>
      </c>
      <c r="G20" s="37">
        <f t="shared" si="0"/>
        <v>2592999477.4499998</v>
      </c>
      <c r="H20" s="37">
        <v>942350431.15999997</v>
      </c>
      <c r="I20" s="37">
        <f t="shared" si="1"/>
        <v>3535349908.6099997</v>
      </c>
    </row>
    <row r="21" spans="1:9" x14ac:dyDescent="0.3">
      <c r="A21" s="43">
        <v>18</v>
      </c>
      <c r="B21" s="44" t="s">
        <v>60</v>
      </c>
      <c r="C21" s="37">
        <v>11250800573.780001</v>
      </c>
      <c r="D21" s="37">
        <v>175879931.30000001</v>
      </c>
      <c r="E21" s="37">
        <v>368117774.32999998</v>
      </c>
      <c r="F21" s="37">
        <v>1145656057.3800001</v>
      </c>
      <c r="G21" s="37">
        <f t="shared" si="0"/>
        <v>12940454336.790001</v>
      </c>
      <c r="H21" s="37">
        <v>4111410200.3400002</v>
      </c>
      <c r="I21" s="37">
        <f t="shared" si="1"/>
        <v>17051864537.130001</v>
      </c>
    </row>
    <row r="22" spans="1:9" x14ac:dyDescent="0.3">
      <c r="A22" s="43">
        <v>19</v>
      </c>
      <c r="B22" s="44" t="s">
        <v>61</v>
      </c>
      <c r="C22" s="37">
        <v>10606373309.32</v>
      </c>
      <c r="D22" s="37">
        <v>1488822579.4100001</v>
      </c>
      <c r="E22" s="37">
        <v>1147744251.99</v>
      </c>
      <c r="F22" s="37">
        <v>4127157457.8699999</v>
      </c>
      <c r="G22" s="37">
        <f t="shared" si="0"/>
        <v>17370097598.59</v>
      </c>
      <c r="H22" s="37">
        <v>13588929933.33</v>
      </c>
      <c r="I22" s="37">
        <f t="shared" si="1"/>
        <v>30959027531.919998</v>
      </c>
    </row>
    <row r="23" spans="1:9" x14ac:dyDescent="0.3">
      <c r="A23" s="43">
        <v>20</v>
      </c>
      <c r="B23" s="44" t="s">
        <v>62</v>
      </c>
      <c r="C23" s="37">
        <v>4211997049.4899998</v>
      </c>
      <c r="D23" s="37">
        <v>179563851</v>
      </c>
      <c r="E23" s="37">
        <v>138997537.49000001</v>
      </c>
      <c r="F23" s="37">
        <v>501580877.56</v>
      </c>
      <c r="G23" s="37">
        <f t="shared" si="0"/>
        <v>5032139315.54</v>
      </c>
      <c r="H23" s="37">
        <v>513761517.79000002</v>
      </c>
      <c r="I23" s="37">
        <f t="shared" si="1"/>
        <v>5545900833.3299999</v>
      </c>
    </row>
    <row r="24" spans="1:9" x14ac:dyDescent="0.3">
      <c r="A24" s="43">
        <v>21</v>
      </c>
      <c r="B24" s="44" t="s">
        <v>63</v>
      </c>
      <c r="C24" s="37">
        <v>1967032766.54</v>
      </c>
      <c r="D24" s="37">
        <v>675228533.88999999</v>
      </c>
      <c r="E24" s="37">
        <v>18470946</v>
      </c>
      <c r="F24" s="37">
        <v>100416719.90000001</v>
      </c>
      <c r="G24" s="37">
        <f t="shared" si="0"/>
        <v>2761148966.3299999</v>
      </c>
      <c r="H24" s="37">
        <v>371194295.25</v>
      </c>
      <c r="I24" s="37">
        <f t="shared" si="1"/>
        <v>3132343261.5799999</v>
      </c>
    </row>
    <row r="25" spans="1:9" x14ac:dyDescent="0.3">
      <c r="A25" s="43">
        <v>22</v>
      </c>
      <c r="B25" s="44" t="s">
        <v>64</v>
      </c>
      <c r="C25" s="37">
        <v>4580937311</v>
      </c>
      <c r="D25" s="37">
        <v>11547295.689999999</v>
      </c>
      <c r="E25" s="37">
        <v>80801742.040000007</v>
      </c>
      <c r="F25" s="37">
        <v>1242687237.0899999</v>
      </c>
      <c r="G25" s="37">
        <f t="shared" si="0"/>
        <v>5915973585.8199997</v>
      </c>
      <c r="H25" s="37">
        <v>3653150901.3400002</v>
      </c>
      <c r="I25" s="37">
        <f t="shared" si="1"/>
        <v>9569124487.1599998</v>
      </c>
    </row>
    <row r="26" spans="1:9" x14ac:dyDescent="0.3">
      <c r="A26" s="43">
        <v>23</v>
      </c>
      <c r="B26" s="44" t="s">
        <v>65</v>
      </c>
      <c r="C26" s="37">
        <v>4920637930.3100004</v>
      </c>
      <c r="D26" s="37">
        <v>689093214.62</v>
      </c>
      <c r="E26" s="37">
        <v>378088416.07999998</v>
      </c>
      <c r="F26" s="37">
        <v>1057178568.39</v>
      </c>
      <c r="G26" s="37">
        <f t="shared" si="0"/>
        <v>7044998129.4000006</v>
      </c>
      <c r="H26" s="37">
        <v>10208831430.110001</v>
      </c>
      <c r="I26" s="37">
        <f t="shared" si="1"/>
        <v>17253829559.510002</v>
      </c>
    </row>
    <row r="27" spans="1:9" x14ac:dyDescent="0.3">
      <c r="A27" s="43">
        <v>24</v>
      </c>
      <c r="B27" s="44" t="s">
        <v>66</v>
      </c>
      <c r="C27" s="37">
        <v>190659405439.32001</v>
      </c>
      <c r="D27" s="37">
        <v>10470382873.780001</v>
      </c>
      <c r="E27" s="37">
        <v>9542198759.1800003</v>
      </c>
      <c r="F27" s="37">
        <v>43152788617.32</v>
      </c>
      <c r="G27" s="37">
        <f t="shared" si="0"/>
        <v>253824775689.60001</v>
      </c>
      <c r="H27" s="37">
        <v>48600316275.18</v>
      </c>
      <c r="I27" s="37">
        <f t="shared" si="1"/>
        <v>302425091964.78003</v>
      </c>
    </row>
    <row r="28" spans="1:9" x14ac:dyDescent="0.3">
      <c r="A28" s="43">
        <v>25</v>
      </c>
      <c r="B28" s="44" t="s">
        <v>67</v>
      </c>
      <c r="C28" s="37">
        <v>3060230231.3099999</v>
      </c>
      <c r="D28" s="37">
        <v>5992783.3399999999</v>
      </c>
      <c r="E28" s="37">
        <v>137461408.08000001</v>
      </c>
      <c r="F28" s="37">
        <v>96029962.650000006</v>
      </c>
      <c r="G28" s="37">
        <f t="shared" si="0"/>
        <v>3299714385.3800001</v>
      </c>
      <c r="H28" s="37">
        <v>102901676.76000001</v>
      </c>
      <c r="I28" s="37">
        <f t="shared" si="1"/>
        <v>3402616062.1400003</v>
      </c>
    </row>
    <row r="29" spans="1:9" x14ac:dyDescent="0.3">
      <c r="A29" s="43">
        <v>26</v>
      </c>
      <c r="B29" s="44" t="s">
        <v>68</v>
      </c>
      <c r="C29" s="37">
        <v>3519628768.3400002</v>
      </c>
      <c r="D29" s="37">
        <v>94484514.150000006</v>
      </c>
      <c r="E29" s="37">
        <v>114199269.93000001</v>
      </c>
      <c r="F29" s="37">
        <v>1246217512.28</v>
      </c>
      <c r="G29" s="37">
        <f t="shared" si="0"/>
        <v>4974530064.6999998</v>
      </c>
      <c r="H29" s="37">
        <v>907054344.76999998</v>
      </c>
      <c r="I29" s="37">
        <f t="shared" si="1"/>
        <v>5881584409.4699993</v>
      </c>
    </row>
    <row r="30" spans="1:9" x14ac:dyDescent="0.3">
      <c r="A30" s="43">
        <v>27</v>
      </c>
      <c r="B30" s="44" t="s">
        <v>69</v>
      </c>
      <c r="C30" s="37">
        <v>24154425790.580002</v>
      </c>
      <c r="D30" s="37">
        <v>1815798230.3099999</v>
      </c>
      <c r="E30" s="37">
        <v>364016097.5</v>
      </c>
      <c r="F30" s="37">
        <v>6430330823.5500002</v>
      </c>
      <c r="G30" s="37">
        <f t="shared" si="0"/>
        <v>32764570941.940002</v>
      </c>
      <c r="H30" s="37">
        <v>40218549061.910004</v>
      </c>
      <c r="I30" s="37">
        <f t="shared" si="1"/>
        <v>72983120003.850006</v>
      </c>
    </row>
    <row r="31" spans="1:9" x14ac:dyDescent="0.3">
      <c r="A31" s="43">
        <v>28</v>
      </c>
      <c r="B31" s="44" t="s">
        <v>70</v>
      </c>
      <c r="C31" s="37">
        <v>5253551512.3999996</v>
      </c>
      <c r="D31" s="37">
        <v>266562870.53</v>
      </c>
      <c r="E31" s="37">
        <v>270432876.31</v>
      </c>
      <c r="F31" s="37">
        <v>1557927667.8599999</v>
      </c>
      <c r="G31" s="37">
        <f t="shared" si="0"/>
        <v>7348474927.0999994</v>
      </c>
      <c r="H31" s="37">
        <v>1335931651.53</v>
      </c>
      <c r="I31" s="37">
        <f t="shared" si="1"/>
        <v>8684406578.6299992</v>
      </c>
    </row>
    <row r="32" spans="1:9" x14ac:dyDescent="0.3">
      <c r="A32" s="43">
        <v>29</v>
      </c>
      <c r="B32" s="44" t="s">
        <v>71</v>
      </c>
      <c r="C32" s="37">
        <v>5107908276.8000002</v>
      </c>
      <c r="D32" s="37">
        <v>790904698.27999997</v>
      </c>
      <c r="E32" s="37">
        <v>289357363.01999998</v>
      </c>
      <c r="F32" s="37">
        <v>419268141.52999997</v>
      </c>
      <c r="G32" s="37">
        <f t="shared" si="0"/>
        <v>6607438479.6300001</v>
      </c>
      <c r="H32" s="37">
        <v>2277317560.7199998</v>
      </c>
      <c r="I32" s="37">
        <f t="shared" si="1"/>
        <v>8884756040.3500004</v>
      </c>
    </row>
    <row r="33" spans="1:9" x14ac:dyDescent="0.3">
      <c r="A33" s="43">
        <v>30</v>
      </c>
      <c r="B33" s="44" t="s">
        <v>72</v>
      </c>
      <c r="C33" s="37">
        <v>10524873251</v>
      </c>
      <c r="D33" s="37">
        <v>401789831</v>
      </c>
      <c r="E33" s="37">
        <v>788111453</v>
      </c>
      <c r="F33" s="37">
        <v>2639805378</v>
      </c>
      <c r="G33" s="37">
        <f t="shared" si="0"/>
        <v>14354579913</v>
      </c>
      <c r="H33" s="37">
        <v>4524504219</v>
      </c>
      <c r="I33" s="37">
        <f t="shared" si="1"/>
        <v>18879084132</v>
      </c>
    </row>
    <row r="34" spans="1:9" x14ac:dyDescent="0.3">
      <c r="A34" s="43">
        <v>31</v>
      </c>
      <c r="B34" s="44" t="s">
        <v>73</v>
      </c>
      <c r="C34" s="37">
        <v>6183019229.0600004</v>
      </c>
      <c r="D34" s="37">
        <v>359658755.91000003</v>
      </c>
      <c r="E34" s="37">
        <v>332382145</v>
      </c>
      <c r="F34" s="37">
        <v>310015217.55000001</v>
      </c>
      <c r="G34" s="37">
        <f t="shared" si="0"/>
        <v>7185075347.5200005</v>
      </c>
      <c r="H34" s="37">
        <v>2006296930.3499999</v>
      </c>
      <c r="I34" s="37">
        <f t="shared" si="1"/>
        <v>9191372277.8700008</v>
      </c>
    </row>
    <row r="35" spans="1:9" x14ac:dyDescent="0.3">
      <c r="A35" s="43">
        <v>32</v>
      </c>
      <c r="B35" s="44" t="s">
        <v>74</v>
      </c>
      <c r="C35" s="37">
        <v>0</v>
      </c>
      <c r="D35" s="37">
        <v>0</v>
      </c>
      <c r="E35" s="37">
        <v>0</v>
      </c>
      <c r="F35" s="37">
        <v>0</v>
      </c>
      <c r="G35" s="37">
        <f t="shared" si="0"/>
        <v>0</v>
      </c>
      <c r="H35" s="37">
        <f>0.1*I35</f>
        <v>8528703897.1020012</v>
      </c>
      <c r="I35" s="37">
        <v>85287038971.020004</v>
      </c>
    </row>
    <row r="36" spans="1:9" x14ac:dyDescent="0.3">
      <c r="A36" s="43">
        <v>33</v>
      </c>
      <c r="B36" s="44" t="s">
        <v>75</v>
      </c>
      <c r="C36" s="37">
        <v>2050139742.03</v>
      </c>
      <c r="D36" s="37">
        <v>20396200</v>
      </c>
      <c r="E36" s="37">
        <v>24258995</v>
      </c>
      <c r="F36" s="37">
        <v>1749275969.21</v>
      </c>
      <c r="G36" s="37">
        <f t="shared" si="0"/>
        <v>3844070906.2399998</v>
      </c>
      <c r="H36" s="37">
        <v>701694621.51999998</v>
      </c>
      <c r="I36" s="37">
        <f t="shared" si="1"/>
        <v>4545765527.7600002</v>
      </c>
    </row>
    <row r="37" spans="1:9" x14ac:dyDescent="0.3">
      <c r="A37" s="43">
        <v>34</v>
      </c>
      <c r="B37" s="44" t="s">
        <v>76</v>
      </c>
      <c r="C37" s="37">
        <v>2688864253.5100002</v>
      </c>
      <c r="D37" s="37">
        <v>82739362.489999995</v>
      </c>
      <c r="E37" s="37">
        <v>79159413</v>
      </c>
      <c r="F37" s="37">
        <v>2123982244.2</v>
      </c>
      <c r="G37" s="37">
        <f t="shared" si="0"/>
        <v>4974745273.1999998</v>
      </c>
      <c r="H37" s="37">
        <v>920793701.12</v>
      </c>
      <c r="I37" s="37">
        <f t="shared" si="1"/>
        <v>5895538974.3199997</v>
      </c>
    </row>
    <row r="38" spans="1:9" x14ac:dyDescent="0.3">
      <c r="A38" s="43">
        <v>35</v>
      </c>
      <c r="B38" s="44" t="s">
        <v>77</v>
      </c>
      <c r="C38" s="37">
        <v>1634889046.55</v>
      </c>
      <c r="D38" s="37">
        <v>5364303.88</v>
      </c>
      <c r="E38" s="37">
        <v>27894715</v>
      </c>
      <c r="F38" s="37">
        <v>139698036.72</v>
      </c>
      <c r="G38" s="37">
        <f t="shared" si="0"/>
        <v>1807846102.1500001</v>
      </c>
      <c r="H38" s="37">
        <v>1433021465.6400001</v>
      </c>
      <c r="I38" s="37">
        <f t="shared" si="1"/>
        <v>3240867567.79</v>
      </c>
    </row>
    <row r="39" spans="1:9" x14ac:dyDescent="0.3">
      <c r="A39" s="43">
        <v>36</v>
      </c>
      <c r="B39" s="44" t="s">
        <v>78</v>
      </c>
      <c r="C39" s="37">
        <v>2355610021.3499999</v>
      </c>
      <c r="D39" s="37">
        <v>366632032.45999998</v>
      </c>
      <c r="E39" s="37">
        <v>290132445</v>
      </c>
      <c r="F39" s="37">
        <v>476223415.37</v>
      </c>
      <c r="G39" s="37">
        <f t="shared" si="0"/>
        <v>3488597914.1799998</v>
      </c>
      <c r="H39" s="37">
        <v>1288571623.6199999</v>
      </c>
      <c r="I39" s="37">
        <f t="shared" si="1"/>
        <v>4777169537.7999992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Q1-Q2 2019 dissagregated</vt:lpstr>
      <vt:lpstr>H1 2019 Total revenue(FAAC+IGR)</vt:lpstr>
      <vt:lpstr>H2 Rank by IGR &amp; total revenue</vt:lpstr>
      <vt:lpstr>2018 dissagregated only</vt:lpstr>
      <vt:lpstr>Q1-Q4 2018 dissagrgated</vt:lpstr>
      <vt:lpstr>2018 total revenue(FACC+IGR)</vt:lpstr>
      <vt:lpstr>States IGR 2008- 2018</vt:lpstr>
      <vt:lpstr>Annual IGR disaggregated 2017</vt:lpstr>
      <vt:lpstr>Annual IGR disagregated 2016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ODULEYE</dc:creator>
  <cp:lastModifiedBy>Emuesiri Ojo</cp:lastModifiedBy>
  <dcterms:created xsi:type="dcterms:W3CDTF">2017-05-09T11:30:33Z</dcterms:created>
  <dcterms:modified xsi:type="dcterms:W3CDTF">2019-10-15T08:45:56Z</dcterms:modified>
</cp:coreProperties>
</file>